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75" yWindow="195" windowWidth="12090" windowHeight="9570" tabRatio="741" activeTab="1"/>
  </bookViews>
  <sheets>
    <sheet name="Poules" sheetId="25" r:id="rId1"/>
    <sheet name="Programma" sheetId="26" r:id="rId2"/>
    <sheet name="J601" sheetId="28" r:id="rId3"/>
    <sheet name="J602" sheetId="29" r:id="rId4"/>
    <sheet name="MC03" sheetId="30" r:id="rId5"/>
    <sheet name="MC04" sheetId="31" r:id="rId6"/>
  </sheets>
  <definedNames>
    <definedName name="_xlnm._FilterDatabase" localSheetId="0" hidden="1">Poules!$A$4:$C$31</definedName>
    <definedName name="_xlnm._FilterDatabase" localSheetId="1" hidden="1">Programma!$A$1:$J$29</definedName>
    <definedName name="_xlnm.Print_Titles" localSheetId="0">Poules!$4:$4</definedName>
    <definedName name="_xlnm.Print_Titles" localSheetId="1">Programma!$1:$1</definedName>
  </definedNames>
  <calcPr calcId="145621"/>
</workbook>
</file>

<file path=xl/calcChain.xml><?xml version="1.0" encoding="utf-8"?>
<calcChain xmlns="http://schemas.openxmlformats.org/spreadsheetml/2006/main">
  <c r="V29" i="26" l="1"/>
  <c r="T29" i="26"/>
  <c r="AA29" i="26" s="1"/>
  <c r="A31" i="25" s="1"/>
  <c r="B31" i="25" s="1"/>
  <c r="Z29" i="26"/>
  <c r="X29" i="26"/>
  <c r="V28" i="26"/>
  <c r="T28" i="26"/>
  <c r="AA28" i="26" s="1"/>
  <c r="A30" i="25" s="1"/>
  <c r="B30" i="25" s="1"/>
  <c r="Z28" i="26"/>
  <c r="X28" i="26"/>
  <c r="V27" i="26"/>
  <c r="T27" i="26"/>
  <c r="AA27" i="26" s="1"/>
  <c r="A34" i="25" s="1"/>
  <c r="B34" i="25" s="1"/>
  <c r="Z27" i="26"/>
  <c r="X27" i="26"/>
  <c r="V26" i="26"/>
  <c r="T26" i="26"/>
  <c r="AA26" i="26" s="1"/>
  <c r="A33" i="25" s="1"/>
  <c r="B33" i="25" s="1"/>
  <c r="Z26" i="26"/>
  <c r="X26" i="26"/>
  <c r="V6" i="29"/>
  <c r="T6" i="29"/>
  <c r="P7" i="29" s="1"/>
  <c r="R6" i="29"/>
  <c r="P6" i="29"/>
  <c r="V25" i="26"/>
  <c r="T25" i="26"/>
  <c r="AA25" i="26" s="1"/>
  <c r="E25" i="26"/>
  <c r="D25" i="26"/>
  <c r="V6" i="28"/>
  <c r="T6" i="28"/>
  <c r="P7" i="28" s="1"/>
  <c r="R6" i="28"/>
  <c r="P6" i="28"/>
  <c r="V24" i="26"/>
  <c r="T24" i="26"/>
  <c r="AA24" i="26" s="1"/>
  <c r="E24" i="26"/>
  <c r="D24" i="26"/>
  <c r="V6" i="31"/>
  <c r="T6" i="31"/>
  <c r="R6" i="31"/>
  <c r="P6" i="31"/>
  <c r="K9" i="31" s="1"/>
  <c r="V23" i="26"/>
  <c r="T5" i="31" s="1"/>
  <c r="I8" i="31" s="1"/>
  <c r="T23" i="26"/>
  <c r="AA23" i="26" s="1"/>
  <c r="E23" i="26"/>
  <c r="D23" i="26"/>
  <c r="V6" i="30"/>
  <c r="T6" i="30"/>
  <c r="O9" i="30" s="1"/>
  <c r="R6" i="30"/>
  <c r="P6" i="30"/>
  <c r="V22" i="26"/>
  <c r="T5" i="30" s="1"/>
  <c r="I8" i="30" s="1"/>
  <c r="T22" i="26"/>
  <c r="AA22" i="26" s="1"/>
  <c r="E22" i="26"/>
  <c r="D22" i="26"/>
  <c r="AC3" i="29"/>
  <c r="F12" i="29" s="1"/>
  <c r="AA3" i="29"/>
  <c r="H12" i="29" s="1"/>
  <c r="Y3" i="29"/>
  <c r="W3" i="29"/>
  <c r="AA2" i="29"/>
  <c r="V21" i="26"/>
  <c r="W2" i="29" s="1"/>
  <c r="F11" i="29" s="1"/>
  <c r="T21" i="26"/>
  <c r="E21" i="26"/>
  <c r="D21" i="26"/>
  <c r="AC3" i="28"/>
  <c r="F12" i="28" s="1"/>
  <c r="AA3" i="28"/>
  <c r="H12" i="28" s="1"/>
  <c r="Y3" i="28"/>
  <c r="W3" i="28"/>
  <c r="AA2" i="28"/>
  <c r="B11" i="28" s="1"/>
  <c r="V20" i="26"/>
  <c r="W2" i="28" s="1"/>
  <c r="F11" i="28" s="1"/>
  <c r="T20" i="26"/>
  <c r="E20" i="26"/>
  <c r="D20" i="26"/>
  <c r="AC3" i="31"/>
  <c r="AA3" i="31"/>
  <c r="Y3" i="31"/>
  <c r="W3" i="31"/>
  <c r="V19" i="26"/>
  <c r="W2" i="31" s="1"/>
  <c r="F11" i="31" s="1"/>
  <c r="T19" i="26"/>
  <c r="E19" i="26"/>
  <c r="D19" i="26"/>
  <c r="AC3" i="30"/>
  <c r="F12" i="30" s="1"/>
  <c r="AA3" i="30"/>
  <c r="H12" i="30" s="1"/>
  <c r="Y3" i="30"/>
  <c r="B12" i="30" s="1"/>
  <c r="W3" i="30"/>
  <c r="D12" i="30" s="1"/>
  <c r="V18" i="26"/>
  <c r="W2" i="30" s="1"/>
  <c r="F11" i="30" s="1"/>
  <c r="T18" i="26"/>
  <c r="E18" i="26"/>
  <c r="D18" i="26"/>
  <c r="AC6" i="29"/>
  <c r="AA6" i="29"/>
  <c r="O12" i="29" s="1"/>
  <c r="Y6" i="29"/>
  <c r="W6" i="29"/>
  <c r="V17" i="26"/>
  <c r="W5" i="29" s="1"/>
  <c r="M11" i="29" s="1"/>
  <c r="T17" i="26"/>
  <c r="AA5" i="29" s="1"/>
  <c r="I11" i="29" s="1"/>
  <c r="E17" i="26"/>
  <c r="D17" i="26"/>
  <c r="AC6" i="28"/>
  <c r="M12" i="28" s="1"/>
  <c r="AA6" i="28"/>
  <c r="Y6" i="28"/>
  <c r="W6" i="28"/>
  <c r="K12" i="28" s="1"/>
  <c r="V16" i="26"/>
  <c r="W5" i="28" s="1"/>
  <c r="M11" i="28" s="1"/>
  <c r="T16" i="26"/>
  <c r="AA16" i="26" s="1"/>
  <c r="E16" i="26"/>
  <c r="D16" i="26"/>
  <c r="AC6" i="31"/>
  <c r="AA6" i="31"/>
  <c r="Y6" i="31"/>
  <c r="W6" i="31"/>
  <c r="V15" i="26"/>
  <c r="W5" i="31" s="1"/>
  <c r="M11" i="31" s="1"/>
  <c r="T15" i="26"/>
  <c r="AA15" i="26" s="1"/>
  <c r="E15" i="26"/>
  <c r="D15" i="26"/>
  <c r="AC6" i="30"/>
  <c r="AA6" i="30"/>
  <c r="O12" i="30" s="1"/>
  <c r="Y6" i="30"/>
  <c r="I12" i="30" s="1"/>
  <c r="W6" i="30"/>
  <c r="K12" i="30" s="1"/>
  <c r="V14" i="26"/>
  <c r="W5" i="30" s="1"/>
  <c r="M11" i="30" s="1"/>
  <c r="T14" i="26"/>
  <c r="AA14" i="26" s="1"/>
  <c r="E14" i="26"/>
  <c r="D14" i="26"/>
  <c r="V3" i="29"/>
  <c r="T3" i="29"/>
  <c r="H9" i="29" s="1"/>
  <c r="R3" i="29"/>
  <c r="P3" i="29"/>
  <c r="D9" i="29" s="1"/>
  <c r="T2" i="29"/>
  <c r="V13" i="26"/>
  <c r="P2" i="29" s="1"/>
  <c r="F8" i="29" s="1"/>
  <c r="T13" i="26"/>
  <c r="E13" i="26"/>
  <c r="D13" i="26"/>
  <c r="V3" i="28"/>
  <c r="P4" i="28" s="1"/>
  <c r="T3" i="28"/>
  <c r="R3" i="28"/>
  <c r="P3" i="28"/>
  <c r="T2" i="28"/>
  <c r="V12" i="26"/>
  <c r="P2" i="28" s="1"/>
  <c r="F8" i="28" s="1"/>
  <c r="T12" i="26"/>
  <c r="AA12" i="26" s="1"/>
  <c r="E12" i="26"/>
  <c r="D12" i="26"/>
  <c r="V3" i="31"/>
  <c r="T3" i="31"/>
  <c r="R3" i="31"/>
  <c r="B9" i="31" s="1"/>
  <c r="P3" i="31"/>
  <c r="D9" i="31" s="1"/>
  <c r="V11" i="26"/>
  <c r="P2" i="31" s="1"/>
  <c r="F8" i="31" s="1"/>
  <c r="T11" i="26"/>
  <c r="T2" i="31" s="1"/>
  <c r="B8" i="31" s="1"/>
  <c r="E11" i="26"/>
  <c r="D11" i="26"/>
  <c r="V3" i="30"/>
  <c r="F9" i="30" s="1"/>
  <c r="T3" i="30"/>
  <c r="H9" i="30" s="1"/>
  <c r="R3" i="30"/>
  <c r="B9" i="30" s="1"/>
  <c r="P3" i="30"/>
  <c r="V10" i="26"/>
  <c r="P2" i="30" s="1"/>
  <c r="F8" i="30" s="1"/>
  <c r="T10" i="26"/>
  <c r="AA10" i="26" s="1"/>
  <c r="E10" i="26"/>
  <c r="D10" i="26"/>
  <c r="AC9" i="29"/>
  <c r="AA9" i="29"/>
  <c r="V12" i="29" s="1"/>
  <c r="Y9" i="29"/>
  <c r="W9" i="29"/>
  <c r="V9" i="26"/>
  <c r="AA8" i="29" s="1"/>
  <c r="P11" i="29" s="1"/>
  <c r="T9" i="26"/>
  <c r="AA9" i="26" s="1"/>
  <c r="E9" i="26"/>
  <c r="D9" i="26"/>
  <c r="AC9" i="28"/>
  <c r="T12" i="28" s="1"/>
  <c r="AA9" i="28"/>
  <c r="V12" i="28" s="1"/>
  <c r="Y9" i="28"/>
  <c r="W9" i="28"/>
  <c r="V8" i="26"/>
  <c r="AA8" i="28" s="1"/>
  <c r="P11" i="28" s="1"/>
  <c r="T8" i="26"/>
  <c r="AA8" i="26" s="1"/>
  <c r="E8" i="26"/>
  <c r="D8" i="26"/>
  <c r="AC9" i="31"/>
  <c r="T12" i="31" s="1"/>
  <c r="AA9" i="31"/>
  <c r="V12" i="31" s="1"/>
  <c r="Y9" i="31"/>
  <c r="P12" i="31" s="1"/>
  <c r="W9" i="31"/>
  <c r="R12" i="31" s="1"/>
  <c r="V7" i="26"/>
  <c r="AA8" i="31" s="1"/>
  <c r="P11" i="31" s="1"/>
  <c r="T7" i="26"/>
  <c r="AA7" i="26" s="1"/>
  <c r="E7" i="26"/>
  <c r="D7" i="26"/>
  <c r="AC9" i="30"/>
  <c r="T12" i="30" s="1"/>
  <c r="AA9" i="30"/>
  <c r="V12" i="30" s="1"/>
  <c r="Y9" i="30"/>
  <c r="W9" i="30"/>
  <c r="R12" i="30" s="1"/>
  <c r="V6" i="26"/>
  <c r="AA8" i="30" s="1"/>
  <c r="P11" i="30" s="1"/>
  <c r="T6" i="26"/>
  <c r="AA6" i="26" s="1"/>
  <c r="E6" i="26"/>
  <c r="D6" i="26"/>
  <c r="O3" i="29"/>
  <c r="F6" i="29" s="1"/>
  <c r="M3" i="29"/>
  <c r="K3" i="29"/>
  <c r="I3" i="29"/>
  <c r="D6" i="29" s="1"/>
  <c r="V5" i="26"/>
  <c r="M2" i="29" s="1"/>
  <c r="B5" i="29" s="1"/>
  <c r="T5" i="26"/>
  <c r="AA5" i="26" s="1"/>
  <c r="E5" i="26"/>
  <c r="D5" i="26"/>
  <c r="O3" i="28"/>
  <c r="M3" i="28"/>
  <c r="H6" i="28" s="1"/>
  <c r="K3" i="28"/>
  <c r="I3" i="28"/>
  <c r="D6" i="28" s="1"/>
  <c r="V4" i="26"/>
  <c r="M2" i="28" s="1"/>
  <c r="B5" i="28" s="1"/>
  <c r="T4" i="26"/>
  <c r="AA4" i="26" s="1"/>
  <c r="E4" i="26"/>
  <c r="D4" i="26"/>
  <c r="O3" i="31"/>
  <c r="F6" i="31" s="1"/>
  <c r="M3" i="31"/>
  <c r="H6" i="31" s="1"/>
  <c r="K3" i="31"/>
  <c r="B6" i="31" s="1"/>
  <c r="I3" i="31"/>
  <c r="D6" i="31" s="1"/>
  <c r="V3" i="26"/>
  <c r="M2" i="31" s="1"/>
  <c r="B5" i="31" s="1"/>
  <c r="T3" i="26"/>
  <c r="AA3" i="26" s="1"/>
  <c r="E3" i="26"/>
  <c r="D3" i="26"/>
  <c r="O3" i="30"/>
  <c r="F6" i="30" s="1"/>
  <c r="M3" i="30"/>
  <c r="H6" i="30" s="1"/>
  <c r="K3" i="30"/>
  <c r="B6" i="30" s="1"/>
  <c r="I3" i="30"/>
  <c r="V2" i="26"/>
  <c r="M2" i="30" s="1"/>
  <c r="B5" i="30" s="1"/>
  <c r="T2" i="26"/>
  <c r="AA2" i="26" s="1"/>
  <c r="E2" i="26"/>
  <c r="D2" i="26"/>
  <c r="W1" i="31"/>
  <c r="A11" i="31" s="1"/>
  <c r="AH11" i="31" s="1"/>
  <c r="P1" i="31"/>
  <c r="A8" i="31" s="1"/>
  <c r="AH8" i="31" s="1"/>
  <c r="I1" i="31"/>
  <c r="A5" i="31" s="1"/>
  <c r="AH5" i="31" s="1"/>
  <c r="B1" i="31"/>
  <c r="A2" i="31" s="1"/>
  <c r="AH2" i="31" s="1"/>
  <c r="O12" i="31"/>
  <c r="M12" i="31"/>
  <c r="I12" i="31"/>
  <c r="H12" i="31"/>
  <c r="D12" i="31"/>
  <c r="B12" i="31"/>
  <c r="O9" i="31"/>
  <c r="M9" i="31"/>
  <c r="I9" i="31"/>
  <c r="F9" i="31"/>
  <c r="W1" i="30"/>
  <c r="A11" i="30" s="1"/>
  <c r="AH11" i="30" s="1"/>
  <c r="P1" i="30"/>
  <c r="A8" i="30" s="1"/>
  <c r="AH8" i="30" s="1"/>
  <c r="I1" i="30"/>
  <c r="A5" i="30" s="1"/>
  <c r="AH5" i="30" s="1"/>
  <c r="B1" i="30"/>
  <c r="P12" i="30"/>
  <c r="M12" i="30"/>
  <c r="M9" i="30"/>
  <c r="K9" i="30"/>
  <c r="D9" i="30"/>
  <c r="A2" i="30"/>
  <c r="AH2" i="30" s="1"/>
  <c r="W1" i="29"/>
  <c r="A11" i="29" s="1"/>
  <c r="AH11" i="29" s="1"/>
  <c r="P1" i="29"/>
  <c r="A8" i="29" s="1"/>
  <c r="AH8" i="29" s="1"/>
  <c r="I1" i="29"/>
  <c r="A5" i="29" s="1"/>
  <c r="AH5" i="29" s="1"/>
  <c r="B1" i="29"/>
  <c r="A2" i="29" s="1"/>
  <c r="AH2" i="29" s="1"/>
  <c r="T12" i="29"/>
  <c r="R12" i="29"/>
  <c r="P12" i="29"/>
  <c r="M12" i="29"/>
  <c r="K12" i="29"/>
  <c r="I12" i="29"/>
  <c r="D12" i="29"/>
  <c r="B12" i="29"/>
  <c r="B11" i="29"/>
  <c r="W10" i="29"/>
  <c r="M9" i="29"/>
  <c r="K9" i="29"/>
  <c r="I9" i="29"/>
  <c r="F9" i="29"/>
  <c r="B9" i="29"/>
  <c r="B8" i="29"/>
  <c r="B6" i="29"/>
  <c r="W1" i="28"/>
  <c r="A11" i="28" s="1"/>
  <c r="AH11" i="28" s="1"/>
  <c r="P1" i="28"/>
  <c r="A8" i="28" s="1"/>
  <c r="AH8" i="28" s="1"/>
  <c r="I1" i="28"/>
  <c r="A5" i="28" s="1"/>
  <c r="AH5" i="28" s="1"/>
  <c r="B1" i="28"/>
  <c r="A2" i="28" s="1"/>
  <c r="AH2" i="28" s="1"/>
  <c r="R12" i="28"/>
  <c r="O12" i="28"/>
  <c r="I12" i="28"/>
  <c r="D12" i="28"/>
  <c r="B12" i="28"/>
  <c r="O9" i="28"/>
  <c r="M9" i="28"/>
  <c r="K9" i="28"/>
  <c r="I9" i="28"/>
  <c r="H9" i="28"/>
  <c r="D9" i="28"/>
  <c r="B9" i="28"/>
  <c r="B8" i="28"/>
  <c r="F6" i="28"/>
  <c r="B6" i="28"/>
  <c r="I4" i="28"/>
  <c r="W7" i="31" l="1"/>
  <c r="AA5" i="28"/>
  <c r="I11" i="28" s="1"/>
  <c r="AA18" i="26"/>
  <c r="AA19" i="26"/>
  <c r="AF3" i="28"/>
  <c r="W7" i="28"/>
  <c r="F9" i="28"/>
  <c r="W4" i="29"/>
  <c r="W7" i="29"/>
  <c r="O9" i="29"/>
  <c r="I10" i="29" s="1"/>
  <c r="K12" i="31"/>
  <c r="AA13" i="26"/>
  <c r="AA5" i="31"/>
  <c r="I11" i="31" s="1"/>
  <c r="AD11" i="31" s="1"/>
  <c r="AA17" i="26"/>
  <c r="AA2" i="31"/>
  <c r="B11" i="31" s="1"/>
  <c r="W4" i="31"/>
  <c r="AA21" i="26"/>
  <c r="AB26" i="26"/>
  <c r="AB27" i="26"/>
  <c r="AB28" i="26"/>
  <c r="AB29" i="26"/>
  <c r="T2" i="30"/>
  <c r="B8" i="30" s="1"/>
  <c r="AA5" i="30"/>
  <c r="I11" i="30" s="1"/>
  <c r="AA2" i="30"/>
  <c r="B11" i="30" s="1"/>
  <c r="AA20" i="26"/>
  <c r="AA11" i="26"/>
  <c r="AB24" i="26"/>
  <c r="AB25" i="26"/>
  <c r="AD6" i="29"/>
  <c r="T5" i="28"/>
  <c r="I8" i="28" s="1"/>
  <c r="T5" i="29"/>
  <c r="I8" i="29" s="1"/>
  <c r="I2" i="30"/>
  <c r="F5" i="30" s="1"/>
  <c r="I2" i="31"/>
  <c r="AD2" i="31" s="1"/>
  <c r="I2" i="28"/>
  <c r="F5" i="28" s="1"/>
  <c r="I2" i="29"/>
  <c r="W8" i="30"/>
  <c r="T11" i="30" s="1"/>
  <c r="W8" i="31"/>
  <c r="T11" i="31" s="1"/>
  <c r="W8" i="28"/>
  <c r="T11" i="28" s="1"/>
  <c r="W8" i="29"/>
  <c r="T11" i="29" s="1"/>
  <c r="P5" i="30"/>
  <c r="M8" i="30" s="1"/>
  <c r="P5" i="31"/>
  <c r="M8" i="31" s="1"/>
  <c r="P5" i="28"/>
  <c r="M8" i="28" s="1"/>
  <c r="P5" i="29"/>
  <c r="M8" i="29" s="1"/>
  <c r="I13" i="29"/>
  <c r="AB2" i="26"/>
  <c r="AB3" i="26"/>
  <c r="AB4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I10" i="28"/>
  <c r="AD11" i="29"/>
  <c r="AK11" i="29" s="1"/>
  <c r="AD9" i="29"/>
  <c r="AD8" i="29"/>
  <c r="I10" i="31"/>
  <c r="P7" i="31"/>
  <c r="P7" i="30"/>
  <c r="I9" i="30"/>
  <c r="I10" i="30" s="1"/>
  <c r="AF3" i="29"/>
  <c r="B13" i="29"/>
  <c r="W4" i="28"/>
  <c r="AD3" i="28"/>
  <c r="B13" i="28"/>
  <c r="F12" i="31"/>
  <c r="B13" i="31" s="1"/>
  <c r="W4" i="30"/>
  <c r="B13" i="30"/>
  <c r="I13" i="28"/>
  <c r="AD6" i="28"/>
  <c r="AD7" i="28" s="1"/>
  <c r="I13" i="31"/>
  <c r="W7" i="30"/>
  <c r="I13" i="30"/>
  <c r="AF9" i="29"/>
  <c r="P4" i="29"/>
  <c r="AD3" i="29"/>
  <c r="AD9" i="28"/>
  <c r="B10" i="28"/>
  <c r="P4" i="31"/>
  <c r="H9" i="31"/>
  <c r="AF9" i="31" s="1"/>
  <c r="AF9" i="30"/>
  <c r="P4" i="30"/>
  <c r="B10" i="30"/>
  <c r="P13" i="29"/>
  <c r="AF12" i="29"/>
  <c r="AF12" i="28"/>
  <c r="W10" i="28"/>
  <c r="P12" i="28"/>
  <c r="P13" i="28" s="1"/>
  <c r="AF9" i="28"/>
  <c r="AD10" i="28" s="1"/>
  <c r="AD11" i="28"/>
  <c r="AD8" i="28"/>
  <c r="P13" i="31"/>
  <c r="AD9" i="31"/>
  <c r="W10" i="31"/>
  <c r="AF12" i="31"/>
  <c r="P13" i="30"/>
  <c r="W10" i="30"/>
  <c r="AF12" i="30"/>
  <c r="AD11" i="30"/>
  <c r="I4" i="29"/>
  <c r="H6" i="29"/>
  <c r="AF6" i="29" s="1"/>
  <c r="AF6" i="28"/>
  <c r="B7" i="28"/>
  <c r="AF3" i="31"/>
  <c r="AF6" i="31"/>
  <c r="B7" i="31"/>
  <c r="I4" i="31"/>
  <c r="AD3" i="31"/>
  <c r="AD4" i="31" s="1"/>
  <c r="AD6" i="30"/>
  <c r="AD3" i="30"/>
  <c r="AF3" i="30"/>
  <c r="I4" i="30"/>
  <c r="D6" i="30"/>
  <c r="AF6" i="30" s="1"/>
  <c r="AD6" i="31"/>
  <c r="AD12" i="30"/>
  <c r="B10" i="29"/>
  <c r="AD12" i="29"/>
  <c r="AD13" i="29" s="1"/>
  <c r="B10" i="31" l="1"/>
  <c r="AK10" i="28"/>
  <c r="AD5" i="31"/>
  <c r="AD2" i="30"/>
  <c r="AJ3" i="30" s="1"/>
  <c r="AD9" i="30"/>
  <c r="AD10" i="30" s="1"/>
  <c r="AD4" i="28"/>
  <c r="AI5" i="31"/>
  <c r="AI12" i="31"/>
  <c r="AI4" i="31"/>
  <c r="AD7" i="29"/>
  <c r="AD12" i="31"/>
  <c r="AD8" i="31"/>
  <c r="AJ10" i="31" s="1"/>
  <c r="AK11" i="28"/>
  <c r="AD8" i="30"/>
  <c r="AK13" i="28"/>
  <c r="AK7" i="31"/>
  <c r="F5" i="31"/>
  <c r="AD5" i="30"/>
  <c r="AK5" i="30" s="1"/>
  <c r="AK10" i="29"/>
  <c r="F5" i="29"/>
  <c r="AD2" i="29"/>
  <c r="AN1" i="29" s="1"/>
  <c r="AG1" i="29" s="1"/>
  <c r="AK12" i="28"/>
  <c r="AI6" i="31"/>
  <c r="AI3" i="31"/>
  <c r="AD2" i="28"/>
  <c r="AI10" i="28" s="1"/>
  <c r="AD4" i="29"/>
  <c r="AD5" i="29"/>
  <c r="AJ10" i="29" s="1"/>
  <c r="AK8" i="28"/>
  <c r="AI7" i="31"/>
  <c r="AI2" i="31"/>
  <c r="AJ13" i="31"/>
  <c r="AD5" i="28"/>
  <c r="AI5" i="28" s="1"/>
  <c r="AK9" i="28"/>
  <c r="B7" i="29"/>
  <c r="AK9" i="29"/>
  <c r="B7" i="30"/>
  <c r="AK7" i="28"/>
  <c r="AD10" i="29"/>
  <c r="AJ9" i="29"/>
  <c r="AK8" i="29"/>
  <c r="AK13" i="29"/>
  <c r="AK12" i="29"/>
  <c r="AJ5" i="30"/>
  <c r="AJ10" i="30"/>
  <c r="AK2" i="28"/>
  <c r="AI8" i="28"/>
  <c r="AK9" i="30"/>
  <c r="AJ11" i="31"/>
  <c r="AK2" i="31"/>
  <c r="AK6" i="31"/>
  <c r="AI11" i="31"/>
  <c r="AJ12" i="31"/>
  <c r="AK3" i="31"/>
  <c r="AK5" i="31"/>
  <c r="AK4" i="31"/>
  <c r="AI13" i="31"/>
  <c r="AD7" i="30"/>
  <c r="AD13" i="30"/>
  <c r="AI2" i="30"/>
  <c r="AK7" i="30"/>
  <c r="AD10" i="31"/>
  <c r="AD4" i="30"/>
  <c r="AD12" i="28"/>
  <c r="AD13" i="28" s="1"/>
  <c r="AD13" i="31"/>
  <c r="AI13" i="30"/>
  <c r="AD7" i="31"/>
  <c r="AN1" i="30" l="1"/>
  <c r="AG1" i="30" s="1"/>
  <c r="D26" i="26" s="1"/>
  <c r="AN1" i="31"/>
  <c r="AG1" i="31" s="1"/>
  <c r="D27" i="26" s="1"/>
  <c r="AK10" i="31"/>
  <c r="AN1" i="28"/>
  <c r="AG1" i="28" s="1"/>
  <c r="AJ3" i="29"/>
  <c r="AI8" i="31"/>
  <c r="AJ5" i="31"/>
  <c r="AO5" i="31"/>
  <c r="AI9" i="31"/>
  <c r="AI3" i="28"/>
  <c r="AI7" i="28"/>
  <c r="AI3" i="30"/>
  <c r="AK11" i="31"/>
  <c r="AO11" i="31"/>
  <c r="AJ2" i="28"/>
  <c r="AI9" i="30"/>
  <c r="AJ2" i="31"/>
  <c r="AK10" i="30"/>
  <c r="AO10" i="30" s="1"/>
  <c r="AK11" i="30"/>
  <c r="AJ4" i="31"/>
  <c r="AJ3" i="31"/>
  <c r="AJ8" i="31"/>
  <c r="AI4" i="30"/>
  <c r="AJ7" i="30"/>
  <c r="AJ6" i="30"/>
  <c r="AO4" i="31"/>
  <c r="AK13" i="30"/>
  <c r="AI10" i="30"/>
  <c r="AK12" i="30"/>
  <c r="AK3" i="30"/>
  <c r="AO3" i="30" s="1"/>
  <c r="AI5" i="30"/>
  <c r="AJ12" i="30"/>
  <c r="AJ11" i="30"/>
  <c r="AO13" i="31"/>
  <c r="AK9" i="31"/>
  <c r="AK13" i="31"/>
  <c r="AK8" i="30"/>
  <c r="AO8" i="30" s="1"/>
  <c r="AJ7" i="29"/>
  <c r="AJ6" i="31"/>
  <c r="AO6" i="31" s="1"/>
  <c r="AJ7" i="31"/>
  <c r="AO7" i="31" s="1"/>
  <c r="AJ4" i="30"/>
  <c r="AI6" i="30"/>
  <c r="AO6" i="30" s="1"/>
  <c r="AK2" i="30"/>
  <c r="AI12" i="30"/>
  <c r="AI11" i="30"/>
  <c r="AJ13" i="30"/>
  <c r="AO13" i="30" s="1"/>
  <c r="AJ9" i="30"/>
  <c r="AJ8" i="30"/>
  <c r="AK6" i="30"/>
  <c r="AK8" i="31"/>
  <c r="AK12" i="31"/>
  <c r="AI8" i="30"/>
  <c r="AJ2" i="30"/>
  <c r="AO2" i="30" s="1"/>
  <c r="AJ6" i="29"/>
  <c r="AK4" i="30"/>
  <c r="AI7" i="30"/>
  <c r="AJ9" i="31"/>
  <c r="AO2" i="31"/>
  <c r="AP2" i="31" s="1"/>
  <c r="AI10" i="31"/>
  <c r="AO10" i="31" s="1"/>
  <c r="A28" i="25"/>
  <c r="B28" i="25" s="1"/>
  <c r="D28" i="26"/>
  <c r="E29" i="26"/>
  <c r="AK3" i="29"/>
  <c r="AI4" i="29"/>
  <c r="AI12" i="29"/>
  <c r="AI7" i="29"/>
  <c r="AI13" i="29"/>
  <c r="AK2" i="29"/>
  <c r="AI6" i="29"/>
  <c r="AI3" i="29"/>
  <c r="AI11" i="29"/>
  <c r="AI5" i="29"/>
  <c r="AI8" i="29"/>
  <c r="AI2" i="29"/>
  <c r="AK4" i="29"/>
  <c r="AJ4" i="29"/>
  <c r="E26" i="26"/>
  <c r="AO5" i="30"/>
  <c r="AO3" i="31"/>
  <c r="AJ3" i="28"/>
  <c r="AI9" i="28"/>
  <c r="AI10" i="29"/>
  <c r="AO10" i="29" s="1"/>
  <c r="AJ2" i="29"/>
  <c r="D29" i="26"/>
  <c r="E28" i="26"/>
  <c r="A29" i="25"/>
  <c r="B29" i="25" s="1"/>
  <c r="AI13" i="28"/>
  <c r="AJ4" i="28"/>
  <c r="AI4" i="28"/>
  <c r="AK3" i="28"/>
  <c r="AI6" i="28"/>
  <c r="AI12" i="28"/>
  <c r="AJ5" i="28"/>
  <c r="AJ9" i="28"/>
  <c r="AJ7" i="28"/>
  <c r="AO7" i="28" s="1"/>
  <c r="AJ8" i="28"/>
  <c r="AJ11" i="28"/>
  <c r="AK5" i="28"/>
  <c r="AJ10" i="28"/>
  <c r="AO10" i="28" s="1"/>
  <c r="AJ13" i="28"/>
  <c r="AJ12" i="28"/>
  <c r="AK6" i="28"/>
  <c r="AJ6" i="28"/>
  <c r="AK7" i="29"/>
  <c r="AJ13" i="29"/>
  <c r="AJ11" i="29"/>
  <c r="AJ5" i="29"/>
  <c r="AJ12" i="29"/>
  <c r="AJ8" i="29"/>
  <c r="AO8" i="29" s="1"/>
  <c r="AK6" i="29"/>
  <c r="AK5" i="29"/>
  <c r="AO8" i="28"/>
  <c r="AO7" i="30"/>
  <c r="AK4" i="28"/>
  <c r="AI11" i="28"/>
  <c r="AI2" i="28"/>
  <c r="AO2" i="28" s="1"/>
  <c r="AI9" i="29"/>
  <c r="AO9" i="29" s="1"/>
  <c r="AO9" i="30"/>
  <c r="AO12" i="31"/>
  <c r="AP5" i="31"/>
  <c r="AO11" i="30" l="1"/>
  <c r="AP11" i="31"/>
  <c r="AO11" i="28"/>
  <c r="E27" i="26"/>
  <c r="AP2" i="30"/>
  <c r="AP8" i="30"/>
  <c r="AO8" i="31"/>
  <c r="AO12" i="28"/>
  <c r="AO3" i="28"/>
  <c r="AP2" i="28" s="1"/>
  <c r="AO9" i="31"/>
  <c r="AO4" i="30"/>
  <c r="AP8" i="29"/>
  <c r="AP5" i="30"/>
  <c r="AO13" i="29"/>
  <c r="AO12" i="30"/>
  <c r="AO11" i="29"/>
  <c r="AO9" i="28"/>
  <c r="AP8" i="28" s="1"/>
  <c r="AO5" i="29"/>
  <c r="AO4" i="29"/>
  <c r="AO4" i="28"/>
  <c r="AO6" i="29"/>
  <c r="AO12" i="29"/>
  <c r="AO5" i="28"/>
  <c r="AO6" i="28"/>
  <c r="AO13" i="28"/>
  <c r="AO2" i="29"/>
  <c r="AO3" i="29"/>
  <c r="AO7" i="29"/>
  <c r="AP11" i="28" l="1"/>
  <c r="AQ11" i="28" s="1"/>
  <c r="AG11" i="28" s="1"/>
  <c r="AP5" i="28"/>
  <c r="AQ8" i="28" s="1"/>
  <c r="AG8" i="28" s="1"/>
  <c r="AP2" i="29"/>
  <c r="AP5" i="29"/>
  <c r="AQ8" i="29" s="1"/>
  <c r="AG8" i="29" s="1"/>
  <c r="AP11" i="30"/>
  <c r="AQ11" i="30" s="1"/>
  <c r="AG11" i="30" s="1"/>
  <c r="AP8" i="31"/>
  <c r="AQ2" i="30"/>
  <c r="AG2" i="30" s="1"/>
  <c r="AQ2" i="28"/>
  <c r="AG2" i="28" s="1"/>
  <c r="AP11" i="29"/>
  <c r="AQ11" i="29" s="1"/>
  <c r="AG11" i="29" s="1"/>
  <c r="AF1" i="25"/>
  <c r="AB1" i="26"/>
  <c r="AA1" i="26"/>
  <c r="X1" i="25"/>
  <c r="AM1" i="25" s="1"/>
  <c r="S1" i="25"/>
  <c r="AC1" i="25" s="1"/>
  <c r="T1" i="25"/>
  <c r="AD1" i="25" s="1"/>
  <c r="U1" i="25"/>
  <c r="AG1" i="25" s="1"/>
  <c r="V1" i="25"/>
  <c r="AH1" i="25" s="1"/>
  <c r="W1" i="25"/>
  <c r="AK1" i="25" s="1"/>
  <c r="R1" i="25"/>
  <c r="Z1" i="25" s="1"/>
  <c r="AN1" i="25" s="1"/>
  <c r="AQ5" i="31" l="1"/>
  <c r="AG5" i="31" s="1"/>
  <c r="AQ2" i="31"/>
  <c r="AG2" i="31" s="1"/>
  <c r="AQ8" i="31"/>
  <c r="AG8" i="31" s="1"/>
  <c r="AQ11" i="31"/>
  <c r="AG11" i="31" s="1"/>
  <c r="AQ5" i="28"/>
  <c r="AG5" i="28" s="1"/>
  <c r="AQ5" i="30"/>
  <c r="AG5" i="30" s="1"/>
  <c r="AQ8" i="30"/>
  <c r="AG8" i="30" s="1"/>
  <c r="AQ5" i="29"/>
  <c r="AG5" i="29" s="1"/>
  <c r="AQ2" i="29"/>
  <c r="AG2" i="29" s="1"/>
  <c r="AE1" i="25"/>
  <c r="AI1" i="25"/>
  <c r="AJ1" i="25"/>
  <c r="AL1" i="25"/>
  <c r="AB1" i="25"/>
  <c r="AA1" i="25"/>
</calcChain>
</file>

<file path=xl/sharedStrings.xml><?xml version="1.0" encoding="utf-8"?>
<sst xmlns="http://schemas.openxmlformats.org/spreadsheetml/2006/main" count="399" uniqueCount="79">
  <si>
    <t>Vereniging</t>
  </si>
  <si>
    <t>Plaats</t>
  </si>
  <si>
    <t>Poule</t>
  </si>
  <si>
    <t>Tijd</t>
  </si>
  <si>
    <t>Veld</t>
  </si>
  <si>
    <t>Team A</t>
  </si>
  <si>
    <t>Team B</t>
  </si>
  <si>
    <t>1e set</t>
  </si>
  <si>
    <t>2e set</t>
  </si>
  <si>
    <t>(3e set)</t>
  </si>
  <si>
    <t>Uitslag</t>
  </si>
  <si>
    <t>1-2</t>
  </si>
  <si>
    <t>3-4</t>
  </si>
  <si>
    <t>5-6</t>
  </si>
  <si>
    <t>7-8</t>
  </si>
  <si>
    <t/>
  </si>
  <si>
    <t>9-10</t>
  </si>
  <si>
    <t>Cat.</t>
  </si>
  <si>
    <t>Finale</t>
  </si>
  <si>
    <t>Troost</t>
  </si>
  <si>
    <t>11-12</t>
  </si>
  <si>
    <t>Kruis 5</t>
  </si>
  <si>
    <t>Kruis 7</t>
  </si>
  <si>
    <t>Kruis 9</t>
  </si>
  <si>
    <t>Kruis 11</t>
  </si>
  <si>
    <t>Kruis 13</t>
  </si>
  <si>
    <t>13-14</t>
  </si>
  <si>
    <t>Nee</t>
  </si>
  <si>
    <t>Scheidsrechter 2</t>
  </si>
  <si>
    <t>Scheidsrechter 1</t>
  </si>
  <si>
    <t>MC</t>
  </si>
  <si>
    <t>Totaal</t>
  </si>
  <si>
    <t>nieuw</t>
  </si>
  <si>
    <t>-</t>
  </si>
  <si>
    <t>J601</t>
  </si>
  <si>
    <t>J602</t>
  </si>
  <si>
    <t>MC03</t>
  </si>
  <si>
    <t>MC04</t>
  </si>
  <si>
    <t>Sudosa-Desto</t>
  </si>
  <si>
    <t>Assen</t>
  </si>
  <si>
    <t>Dros-Alterno</t>
  </si>
  <si>
    <t>Apeldoorn</t>
  </si>
  <si>
    <t>VoCASA</t>
  </si>
  <si>
    <t>Nijmegen</t>
  </si>
  <si>
    <t>Zaanstad</t>
  </si>
  <si>
    <t>Zaandam</t>
  </si>
  <si>
    <t>Reflex</t>
  </si>
  <si>
    <t>Kampen</t>
  </si>
  <si>
    <t>SV Dynamo</t>
  </si>
  <si>
    <t>SURF (Assen)</t>
  </si>
  <si>
    <t>Vries</t>
  </si>
  <si>
    <t>Orion Volleybal Doetinchem</t>
  </si>
  <si>
    <t>Doetinchem</t>
  </si>
  <si>
    <t>Rivo Rijssen</t>
  </si>
  <si>
    <t>Rijssen</t>
  </si>
  <si>
    <t>TiMaX / DeVoKo</t>
  </si>
  <si>
    <t>Denekamp</t>
  </si>
  <si>
    <t>Havoc (Haaksbergen)</t>
  </si>
  <si>
    <t>Haaksbergen</t>
  </si>
  <si>
    <t>Apollo 8</t>
  </si>
  <si>
    <t>Borne</t>
  </si>
  <si>
    <t>Dynamo Tubbergen</t>
  </si>
  <si>
    <t>Tubbergen</t>
  </si>
  <si>
    <t>Longa '59</t>
  </si>
  <si>
    <t>Lichtenvoorde</t>
  </si>
  <si>
    <t>Impala</t>
  </si>
  <si>
    <t>Leek</t>
  </si>
  <si>
    <t>MC-KF39</t>
  </si>
  <si>
    <t>MC-KF40</t>
  </si>
  <si>
    <t>J6-KF13</t>
  </si>
  <si>
    <t>J6-KF14</t>
  </si>
  <si>
    <t>FINALISTEN</t>
  </si>
  <si>
    <t>J6</t>
  </si>
  <si>
    <t>Nr. 1 poule J601</t>
  </si>
  <si>
    <t>Nr. 1 poule J602</t>
  </si>
  <si>
    <t>Winnaar J6-KF13</t>
  </si>
  <si>
    <t>Winnaar J6-KF14</t>
  </si>
  <si>
    <t>Winnaar MC-KF39</t>
  </si>
  <si>
    <t>Winnaar MC-KF40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</si>
</sst>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0.00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b/>
      <sz val="12"/>
      <name val="Calibri Light"/>
      <family val="2"/>
    </font>
    <font>
      <b/>
      <sz val="72"/>
      <name val="Calibri Light"/>
      <family val="2"/>
    </font>
    <font>
      <sz val="12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16" fontId="4" fillId="0" borderId="0" xfId="0" quotePrefix="1" applyNumberFormat="1" applyFont="1" applyFill="1" applyBorder="1" applyAlignment="1">
      <alignment vertical="center"/>
    </xf>
    <xf numFmtId="1" fontId="4" fillId="0" borderId="0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5" fillId="2" borderId="3" xfId="1" applyFont="1" applyFill="1" applyBorder="1" applyAlignment="1" applyProtection="1">
      <alignment horizont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14" xfId="1" quotePrefix="1" applyFont="1" applyFill="1" applyBorder="1" applyAlignment="1" applyProtection="1">
      <alignment horizontal="left" vertical="center" wrapText="1"/>
    </xf>
    <xf numFmtId="0" fontId="9" fillId="4" borderId="0" xfId="1" applyFont="1" applyFill="1"/>
    <xf numFmtId="0" fontId="9" fillId="5" borderId="0" xfId="1" applyFont="1" applyFill="1"/>
    <xf numFmtId="0" fontId="9" fillId="6" borderId="0" xfId="1" applyFont="1" applyFill="1"/>
    <xf numFmtId="0" fontId="9" fillId="0" borderId="0" xfId="1" applyFont="1" applyFill="1"/>
    <xf numFmtId="0" fontId="7" fillId="0" borderId="0" xfId="1" applyFont="1" applyBorder="1" applyAlignment="1"/>
    <xf numFmtId="165" fontId="9" fillId="0" borderId="0" xfId="1" applyNumberFormat="1" applyFont="1"/>
    <xf numFmtId="0" fontId="9" fillId="0" borderId="0" xfId="1" applyFont="1" applyBorder="1" applyAlignment="1"/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</xf>
    <xf numFmtId="0" fontId="9" fillId="0" borderId="0" xfId="1" applyFont="1"/>
    <xf numFmtId="0" fontId="9" fillId="7" borderId="0" xfId="1" applyFont="1" applyFill="1"/>
    <xf numFmtId="0" fontId="9" fillId="8" borderId="0" xfId="1" applyFont="1" applyFill="1"/>
    <xf numFmtId="0" fontId="7" fillId="0" borderId="10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2" xfId="1" quotePrefix="1" applyFont="1" applyFill="1" applyBorder="1" applyAlignment="1" applyProtection="1">
      <alignment horizontal="center" vertical="center" wrapText="1"/>
    </xf>
    <xf numFmtId="0" fontId="9" fillId="5" borderId="0" xfId="1" applyFont="1" applyFill="1" applyAlignment="1"/>
    <xf numFmtId="0" fontId="9" fillId="9" borderId="0" xfId="1" applyFont="1" applyFill="1"/>
    <xf numFmtId="0" fontId="9" fillId="6" borderId="0" xfId="1" applyFont="1" applyFill="1" applyAlignment="1"/>
    <xf numFmtId="0" fontId="7" fillId="0" borderId="0" xfId="1" applyFont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/>
    </xf>
    <xf numFmtId="0" fontId="3" fillId="10" borderId="31" xfId="0" applyFont="1" applyFill="1" applyBorder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</xf>
    <xf numFmtId="0" fontId="3" fillId="12" borderId="31" xfId="0" applyFont="1" applyFill="1" applyBorder="1" applyAlignment="1" applyProtection="1">
      <alignment horizont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</xf>
    <xf numFmtId="164" fontId="3" fillId="11" borderId="31" xfId="0" applyNumberFormat="1" applyFont="1" applyFill="1" applyBorder="1" applyAlignment="1" applyProtection="1">
      <alignment horizontal="center" vertical="center"/>
    </xf>
    <xf numFmtId="1" fontId="4" fillId="0" borderId="30" xfId="0" applyNumberFormat="1" applyFont="1" applyFill="1" applyBorder="1" applyAlignment="1" applyProtection="1">
      <alignment horizontal="center" vertical="center"/>
    </xf>
    <xf numFmtId="1" fontId="3" fillId="11" borderId="31" xfId="0" applyNumberFormat="1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3" fillId="11" borderId="31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left" vertical="center"/>
    </xf>
    <xf numFmtId="0" fontId="3" fillId="11" borderId="31" xfId="0" applyFont="1" applyFill="1" applyBorder="1" applyAlignment="1" applyProtection="1">
      <alignment horizontal="left" vertical="center"/>
    </xf>
    <xf numFmtId="0" fontId="3" fillId="11" borderId="31" xfId="0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/>
    </xf>
    <xf numFmtId="0" fontId="2" fillId="3" borderId="11" xfId="1" applyFill="1" applyBorder="1" applyAlignment="1">
      <alignment vertical="center"/>
    </xf>
    <xf numFmtId="0" fontId="2" fillId="3" borderId="12" xfId="1" applyFill="1" applyBorder="1" applyAlignment="1">
      <alignment vertical="center"/>
    </xf>
    <xf numFmtId="0" fontId="2" fillId="3" borderId="18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" fillId="3" borderId="19" xfId="1" applyFill="1" applyBorder="1" applyAlignment="1">
      <alignment vertical="center"/>
    </xf>
    <xf numFmtId="0" fontId="2" fillId="3" borderId="22" xfId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23" xfId="1" applyFill="1" applyBorder="1" applyAlignment="1">
      <alignment vertical="center"/>
    </xf>
    <xf numFmtId="0" fontId="7" fillId="0" borderId="13" xfId="1" applyFont="1" applyFill="1" applyBorder="1" applyAlignment="1" applyProtection="1">
      <alignment horizontal="right" vertical="center" wrapText="1"/>
    </xf>
    <xf numFmtId="0" fontId="7" fillId="0" borderId="14" xfId="1" applyFont="1" applyFill="1" applyBorder="1" applyAlignment="1" applyProtection="1">
      <alignment horizontal="right" vertical="center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right" vertical="center" wrapText="1"/>
    </xf>
    <xf numFmtId="0" fontId="7" fillId="0" borderId="14" xfId="1" applyFont="1" applyBorder="1" applyAlignment="1" applyProtection="1">
      <alignment horizontal="righ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7" fillId="0" borderId="26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center" vertical="center" wrapText="1"/>
    </xf>
    <xf numFmtId="0" fontId="7" fillId="0" borderId="28" xfId="1" applyFont="1" applyFill="1" applyBorder="1" applyAlignment="1" applyProtection="1">
      <alignment horizontal="center" vertical="center" wrapText="1"/>
    </xf>
    <xf numFmtId="0" fontId="7" fillId="0" borderId="26" xfId="1" applyFont="1" applyBorder="1" applyAlignment="1" applyProtection="1">
      <alignment horizontal="center" vertical="center" wrapText="1"/>
    </xf>
    <xf numFmtId="0" fontId="7" fillId="0" borderId="27" xfId="1" applyFont="1" applyBorder="1" applyAlignment="1" applyProtection="1">
      <alignment horizontal="center" vertical="center" wrapText="1"/>
    </xf>
    <xf numFmtId="0" fontId="7" fillId="0" borderId="28" xfId="1" applyFont="1" applyBorder="1" applyAlignment="1" applyProtection="1">
      <alignment horizontal="center" vertical="center" wrapText="1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0</xdr:col>
      <xdr:colOff>1704974</xdr:colOff>
      <xdr:row>2</xdr:row>
      <xdr:rowOff>146685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8575"/>
          <a:ext cx="146684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1304925</xdr:colOff>
      <xdr:row>0</xdr:row>
      <xdr:rowOff>508635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25730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N34"/>
  <sheetViews>
    <sheetView workbookViewId="0">
      <pane ySplit="4" topLeftCell="A5" activePane="bottomLeft" state="frozen"/>
      <selection pane="bottomLeft" sqref="A1:A3"/>
    </sheetView>
  </sheetViews>
  <sheetFormatPr defaultRowHeight="13.5" customHeight="1" x14ac:dyDescent="0.2"/>
  <cols>
    <col min="1" max="1" width="30.7109375" style="1" customWidth="1"/>
    <col min="2" max="2" width="25.7109375" style="1" customWidth="1"/>
    <col min="3" max="3" width="8.7109375" style="2" customWidth="1"/>
    <col min="4" max="4" width="17.7109375" style="3" customWidth="1"/>
    <col min="5" max="7" width="9.140625" style="3"/>
    <col min="8" max="8" width="5" style="4" hidden="1" customWidth="1"/>
    <col min="9" max="9" width="7" style="4" hidden="1" customWidth="1"/>
    <col min="10" max="10" width="7.28515625" style="4" hidden="1" customWidth="1"/>
    <col min="11" max="13" width="8" style="4" hidden="1" customWidth="1"/>
    <col min="14" max="15" width="9.28515625" style="4" hidden="1" customWidth="1"/>
    <col min="16" max="16" width="6.5703125" style="5" hidden="1" customWidth="1"/>
    <col min="17" max="17" width="2.7109375" style="3" hidden="1" customWidth="1"/>
    <col min="18" max="22" width="5.7109375" style="3" hidden="1" customWidth="1"/>
    <col min="23" max="24" width="7.28515625" style="3" hidden="1" customWidth="1"/>
    <col min="25" max="25" width="2.7109375" style="3" hidden="1" customWidth="1"/>
    <col min="26" max="39" width="5.7109375" style="3" hidden="1" customWidth="1"/>
    <col min="40" max="40" width="6.7109375" style="3" hidden="1" customWidth="1"/>
    <col min="41" max="16384" width="9.140625" style="3"/>
  </cols>
  <sheetData>
    <row r="1" spans="1:40" ht="13.5" customHeight="1" x14ac:dyDescent="0.2">
      <c r="A1" s="70"/>
      <c r="I1" s="4" t="s">
        <v>27</v>
      </c>
      <c r="R1" s="3">
        <f>IF(OR($A1="",I1=""),1000,MATCH(I1,Programma!$C:$C,0))</f>
        <v>1000</v>
      </c>
      <c r="S1" s="3">
        <f>IF(OR($A1="",J1=""),1000,MATCH(J1,Programma!$C:$C,0))</f>
        <v>1000</v>
      </c>
      <c r="T1" s="3">
        <f>IF(OR($A1="",K1=""),1000,MATCH(K1,Programma!$C:$C,0))</f>
        <v>1000</v>
      </c>
      <c r="U1" s="3">
        <f>IF(OR($A1="",L1=""),1000,MATCH(L1,Programma!$C:$C,0))</f>
        <v>1000</v>
      </c>
      <c r="V1" s="3">
        <f>IF(OR($A1="",M1=""),1000,MATCH(M1,Programma!$C:$C,0))</f>
        <v>1000</v>
      </c>
      <c r="W1" s="3">
        <f>IF(OR($A1="",N1=""),1000,MATCH(N1,Programma!$C:$C,0))</f>
        <v>1000</v>
      </c>
      <c r="X1" s="3">
        <f>IF(OR($A1="",O1=""),1000,MATCH(O1,Programma!$C:$C,0))</f>
        <v>1000</v>
      </c>
      <c r="Z1" s="3">
        <f>IF(INDEX(Programma!$AA:$AA,$R1)=$A1,1,0)</f>
        <v>1</v>
      </c>
      <c r="AA1" s="3">
        <f>IF(INDEX(Programma!$AB:$AB,$R1)=$A1,1,0)</f>
        <v>1</v>
      </c>
      <c r="AB1" s="3">
        <f>IF(INDEX(Programma!$AA:$AA,$S1)=$A1,1,0)</f>
        <v>1</v>
      </c>
      <c r="AC1" s="3">
        <f>IF(INDEX(Programma!$AB:$AB,$S1)=$A1,1,0)</f>
        <v>1</v>
      </c>
      <c r="AD1" s="3">
        <f>IF(AND(LEFT(K1,1)="P",RIGHT(K1,1)=TEXT($P1,"0")),1,IF(INDEX(Programma!$AA:$AA,$T1)=$A1,1,0))</f>
        <v>1</v>
      </c>
      <c r="AE1" s="3">
        <f>IF(INDEX(Programma!$AB:$AB,$T1)=$A1,1,0)</f>
        <v>1</v>
      </c>
      <c r="AF1" s="3">
        <f>IF(AND(LEFT(L1,1)="P",RIGHT(L1,1)=TEXT($P1,"0")),1,IF(INDEX(Programma!$AA:$AA,$U1)=$A1,1,0))</f>
        <v>1</v>
      </c>
      <c r="AG1" s="3">
        <f>IF(INDEX(Programma!$AB:$AB,$U1)=$A1,1,0)</f>
        <v>1</v>
      </c>
      <c r="AH1" s="3">
        <f>IF(AND(LEFT(M1,1)="P",RIGHT(M1,1)=TEXT($P1,"0")),1,IF(INDEX(Programma!$AA:$AA,$V1)=$A1,1,0))</f>
        <v>1</v>
      </c>
      <c r="AI1" s="3">
        <f>IF(INDEX(Programma!$AB:$AB,$V1)=$A1,1,0)</f>
        <v>1</v>
      </c>
      <c r="AJ1" s="3">
        <f>IF(AND(LEFT(N1,1)="P",RIGHT(N1,1)=TEXT($P1,"0")),1,IF(INDEX(Programma!$AA:$AA,$W1)=$A1,1,0))</f>
        <v>1</v>
      </c>
      <c r="AK1" s="3">
        <f>IF(INDEX(Programma!$AB:$AB,$W1)=$A1,1,0)</f>
        <v>1</v>
      </c>
      <c r="AL1" s="3">
        <f>IF(AND(LEFT(O1,1)="P",RIGHT(O1,1)=TEXT($P1,"0")),1,IF(INDEX(Programma!$AA:$AA,$X1)=$A1,1,0))</f>
        <v>1</v>
      </c>
      <c r="AM1" s="3">
        <f>IF(INDEX(Programma!$AB:$AB,$X1)=$A1,1,0)</f>
        <v>1</v>
      </c>
      <c r="AN1" s="3" t="str">
        <f>H1&amp;INDEX(Z$4:AM$4,1,MATCH(1,Z1:AM1,0))&amp;IF(AND(I$1="Ja",INDEX(Z$4:AM$4,1,MATCH(1,Z1:AM1,0))&gt;4),RIGHT(C1,2),"")</f>
        <v>1</v>
      </c>
    </row>
    <row r="2" spans="1:40" ht="13.5" customHeight="1" x14ac:dyDescent="0.2">
      <c r="A2" s="70"/>
    </row>
    <row r="3" spans="1:40" ht="13.5" customHeight="1" x14ac:dyDescent="0.2">
      <c r="A3" s="71"/>
    </row>
    <row r="4" spans="1:40" s="8" customFormat="1" ht="13.5" customHeight="1" x14ac:dyDescent="0.2">
      <c r="A4" s="6" t="s">
        <v>0</v>
      </c>
      <c r="B4" s="7" t="s">
        <v>1</v>
      </c>
      <c r="C4" s="6" t="s">
        <v>2</v>
      </c>
      <c r="H4" s="9" t="s">
        <v>17</v>
      </c>
      <c r="I4" s="9" t="s">
        <v>18</v>
      </c>
      <c r="J4" s="9" t="s">
        <v>19</v>
      </c>
      <c r="K4" s="9" t="s">
        <v>21</v>
      </c>
      <c r="L4" s="9" t="s">
        <v>22</v>
      </c>
      <c r="M4" s="9" t="s">
        <v>23</v>
      </c>
      <c r="N4" s="9" t="s">
        <v>24</v>
      </c>
      <c r="O4" s="9" t="s">
        <v>25</v>
      </c>
      <c r="P4" s="10" t="s">
        <v>2</v>
      </c>
      <c r="R4" s="11" t="s">
        <v>11</v>
      </c>
      <c r="S4" s="12" t="s">
        <v>12</v>
      </c>
      <c r="T4" s="11" t="s">
        <v>13</v>
      </c>
      <c r="U4" s="11" t="s">
        <v>14</v>
      </c>
      <c r="V4" s="11" t="s">
        <v>16</v>
      </c>
      <c r="W4" s="11" t="s">
        <v>20</v>
      </c>
      <c r="X4" s="11" t="s">
        <v>26</v>
      </c>
      <c r="Z4" s="13">
        <v>1</v>
      </c>
      <c r="AA4" s="13">
        <v>2</v>
      </c>
      <c r="AB4" s="13">
        <v>3</v>
      </c>
      <c r="AC4" s="13">
        <v>4</v>
      </c>
      <c r="AD4" s="13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  <c r="AK4" s="8">
        <v>12</v>
      </c>
      <c r="AL4" s="8">
        <v>13</v>
      </c>
      <c r="AM4" s="8">
        <v>14</v>
      </c>
      <c r="AN4" s="11" t="s">
        <v>15</v>
      </c>
    </row>
    <row r="5" spans="1:40" ht="13.5" customHeight="1" x14ac:dyDescent="0.2">
      <c r="A5" s="1" t="s">
        <v>38</v>
      </c>
      <c r="B5" s="1" t="s">
        <v>39</v>
      </c>
      <c r="C5" s="2" t="s">
        <v>34</v>
      </c>
    </row>
    <row r="6" spans="1:40" ht="13.5" customHeight="1" x14ac:dyDescent="0.2">
      <c r="A6" s="1" t="s">
        <v>40</v>
      </c>
      <c r="B6" s="1" t="s">
        <v>41</v>
      </c>
      <c r="C6" s="2" t="s">
        <v>34</v>
      </c>
    </row>
    <row r="7" spans="1:40" ht="13.5" customHeight="1" x14ac:dyDescent="0.2">
      <c r="A7" s="14" t="s">
        <v>42</v>
      </c>
      <c r="B7" s="1" t="s">
        <v>43</v>
      </c>
      <c r="C7" s="2" t="s">
        <v>34</v>
      </c>
    </row>
    <row r="8" spans="1:40" ht="13.5" customHeight="1" x14ac:dyDescent="0.2">
      <c r="A8" s="1" t="s">
        <v>44</v>
      </c>
      <c r="B8" s="1" t="s">
        <v>45</v>
      </c>
      <c r="C8" s="2" t="s">
        <v>34</v>
      </c>
    </row>
    <row r="10" spans="1:40" ht="13.5" customHeight="1" x14ac:dyDescent="0.2">
      <c r="A10" s="1" t="s">
        <v>46</v>
      </c>
      <c r="B10" s="1" t="s">
        <v>47</v>
      </c>
      <c r="C10" s="2" t="s">
        <v>35</v>
      </c>
    </row>
    <row r="11" spans="1:40" ht="13.5" customHeight="1" x14ac:dyDescent="0.2">
      <c r="A11" s="1" t="s">
        <v>48</v>
      </c>
      <c r="B11" s="1" t="s">
        <v>41</v>
      </c>
      <c r="C11" s="2" t="s">
        <v>35</v>
      </c>
    </row>
    <row r="12" spans="1:40" ht="13.5" customHeight="1" x14ac:dyDescent="0.2">
      <c r="A12" s="1" t="s">
        <v>49</v>
      </c>
      <c r="B12" s="1" t="s">
        <v>50</v>
      </c>
      <c r="C12" s="2" t="s">
        <v>35</v>
      </c>
    </row>
    <row r="13" spans="1:40" ht="13.5" customHeight="1" x14ac:dyDescent="0.2">
      <c r="A13" s="1" t="s">
        <v>51</v>
      </c>
      <c r="B13" s="1" t="s">
        <v>52</v>
      </c>
      <c r="C13" s="2" t="s">
        <v>35</v>
      </c>
    </row>
    <row r="15" spans="1:40" ht="13.5" customHeight="1" x14ac:dyDescent="0.2">
      <c r="A15" s="1" t="s">
        <v>53</v>
      </c>
      <c r="B15" s="1" t="s">
        <v>54</v>
      </c>
      <c r="C15" s="2" t="s">
        <v>36</v>
      </c>
    </row>
    <row r="16" spans="1:40" ht="13.5" customHeight="1" x14ac:dyDescent="0.2">
      <c r="A16" s="1" t="s">
        <v>55</v>
      </c>
      <c r="B16" s="1" t="s">
        <v>56</v>
      </c>
      <c r="C16" s="2" t="s">
        <v>36</v>
      </c>
    </row>
    <row r="17" spans="1:4" ht="13.5" customHeight="1" x14ac:dyDescent="0.2">
      <c r="A17" s="1" t="s">
        <v>57</v>
      </c>
      <c r="B17" s="1" t="s">
        <v>58</v>
      </c>
      <c r="C17" s="2" t="s">
        <v>36</v>
      </c>
    </row>
    <row r="18" spans="1:4" ht="13.5" customHeight="1" x14ac:dyDescent="0.2">
      <c r="A18" s="1" t="s">
        <v>38</v>
      </c>
      <c r="B18" s="1" t="s">
        <v>39</v>
      </c>
      <c r="C18" s="2" t="s">
        <v>36</v>
      </c>
    </row>
    <row r="20" spans="1:4" ht="13.5" customHeight="1" x14ac:dyDescent="0.2">
      <c r="A20" s="1" t="s">
        <v>59</v>
      </c>
      <c r="B20" s="1" t="s">
        <v>60</v>
      </c>
      <c r="C20" s="2" t="s">
        <v>37</v>
      </c>
    </row>
    <row r="21" spans="1:4" ht="13.5" customHeight="1" x14ac:dyDescent="0.2">
      <c r="A21" s="1" t="s">
        <v>61</v>
      </c>
      <c r="B21" s="1" t="s">
        <v>62</v>
      </c>
      <c r="C21" s="2" t="s">
        <v>37</v>
      </c>
    </row>
    <row r="22" spans="1:4" ht="13.5" customHeight="1" x14ac:dyDescent="0.2">
      <c r="A22" s="1" t="s">
        <v>63</v>
      </c>
      <c r="B22" s="1" t="s">
        <v>64</v>
      </c>
      <c r="C22" s="2" t="s">
        <v>37</v>
      </c>
    </row>
    <row r="23" spans="1:4" ht="13.5" customHeight="1" x14ac:dyDescent="0.2">
      <c r="A23" s="1" t="s">
        <v>65</v>
      </c>
      <c r="B23" s="1" t="s">
        <v>66</v>
      </c>
      <c r="C23" s="2" t="s">
        <v>37</v>
      </c>
    </row>
    <row r="26" spans="1:4" ht="13.5" customHeight="1" x14ac:dyDescent="0.2">
      <c r="A26" s="67" t="s">
        <v>71</v>
      </c>
    </row>
    <row r="28" spans="1:4" ht="13.5" customHeight="1" x14ac:dyDescent="0.2">
      <c r="A28" s="68" t="str">
        <f>IF('J601'!$AG$1="Eindstand",VLOOKUP(1,'J601'!$AG$2:$AH$17,2,FALSE),"")</f>
        <v/>
      </c>
      <c r="B28" s="69" t="str">
        <f>IF(A28="","",VLOOKUP(A28,A$5:B$23,2,FALSE))</f>
        <v/>
      </c>
      <c r="C28" s="2" t="s">
        <v>72</v>
      </c>
      <c r="D28" s="3" t="s">
        <v>73</v>
      </c>
    </row>
    <row r="29" spans="1:4" ht="13.5" customHeight="1" x14ac:dyDescent="0.2">
      <c r="A29" s="68" t="str">
        <f>IF('J602'!$AG$1="Eindstand",VLOOKUP(1,'J602'!$AG$2:$AH$17,2,FALSE),"")</f>
        <v/>
      </c>
      <c r="B29" s="69" t="str">
        <f>IF(A29="","",VLOOKUP(A29,A$5:B$23,2,FALSE))</f>
        <v/>
      </c>
      <c r="C29" s="2" t="s">
        <v>72</v>
      </c>
      <c r="D29" s="3" t="s">
        <v>74</v>
      </c>
    </row>
    <row r="30" spans="1:4" ht="13.5" customHeight="1" x14ac:dyDescent="0.2">
      <c r="A30" s="68" t="str">
        <f>Programma!$AA$28</f>
        <v/>
      </c>
      <c r="B30" s="69" t="str">
        <f>IF(A30="","",VLOOKUP(A30,A$5:B$23,2,FALSE))</f>
        <v/>
      </c>
      <c r="C30" s="2" t="s">
        <v>72</v>
      </c>
      <c r="D30" s="3" t="s">
        <v>75</v>
      </c>
    </row>
    <row r="31" spans="1:4" ht="13.5" customHeight="1" x14ac:dyDescent="0.2">
      <c r="A31" s="68" t="str">
        <f>Programma!$AA$29</f>
        <v/>
      </c>
      <c r="B31" s="69" t="str">
        <f>IF(A31="","",VLOOKUP(A31,A$5:B$23,2,FALSE))</f>
        <v/>
      </c>
      <c r="C31" s="2" t="s">
        <v>72</v>
      </c>
      <c r="D31" s="3" t="s">
        <v>76</v>
      </c>
    </row>
    <row r="33" spans="1:4" ht="13.5" customHeight="1" x14ac:dyDescent="0.2">
      <c r="A33" s="68" t="str">
        <f>Programma!$AA$26</f>
        <v/>
      </c>
      <c r="B33" s="69" t="str">
        <f>IF(A33="","",VLOOKUP(A33,A$5:B$23,2,FALSE))</f>
        <v/>
      </c>
      <c r="C33" s="2" t="s">
        <v>30</v>
      </c>
      <c r="D33" s="3" t="s">
        <v>77</v>
      </c>
    </row>
    <row r="34" spans="1:4" ht="13.5" customHeight="1" x14ac:dyDescent="0.2">
      <c r="A34" s="68" t="str">
        <f>Programma!$AA$27</f>
        <v/>
      </c>
      <c r="B34" s="69" t="str">
        <f>IF(A34="","",VLOOKUP(A34,A$5:B$23,2,FALSE))</f>
        <v/>
      </c>
      <c r="C34" s="2" t="s">
        <v>30</v>
      </c>
      <c r="D34" s="3" t="s">
        <v>78</v>
      </c>
    </row>
  </sheetData>
  <sheetProtection sheet="1" objects="1" scenarios="1"/>
  <mergeCells count="1">
    <mergeCell ref="A1:A3"/>
  </mergeCells>
  <phoneticPr fontId="1" type="noConversion"/>
  <printOptions horizontalCentered="1" gridLines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B29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2" sqref="H2"/>
    </sheetView>
  </sheetViews>
  <sheetFormatPr defaultRowHeight="14.1" customHeight="1" x14ac:dyDescent="0.25"/>
  <cols>
    <col min="1" max="1" width="6.7109375" style="19" customWidth="1"/>
    <col min="2" max="2" width="5.42578125" style="20" bestFit="1" customWidth="1"/>
    <col min="3" max="3" width="10.7109375" style="21" customWidth="1"/>
    <col min="4" max="5" width="30.7109375" style="14" customWidth="1"/>
    <col min="6" max="6" width="30.7109375" style="18" customWidth="1"/>
    <col min="7" max="7" width="30.7109375" style="18" hidden="1" customWidth="1"/>
    <col min="8" max="8" width="4.7109375" style="22" customWidth="1"/>
    <col min="9" max="9" width="1.7109375" style="22" customWidth="1"/>
    <col min="10" max="10" width="4.7109375" style="22" customWidth="1"/>
    <col min="11" max="11" width="2.7109375" style="22" customWidth="1"/>
    <col min="12" max="12" width="4.7109375" style="22" customWidth="1"/>
    <col min="13" max="13" width="1.7109375" style="22" customWidth="1"/>
    <col min="14" max="14" width="4.7109375" style="22" customWidth="1"/>
    <col min="15" max="15" width="2.7109375" style="23" customWidth="1"/>
    <col min="16" max="16" width="4.7109375" style="22" customWidth="1"/>
    <col min="17" max="17" width="1.7109375" style="22" customWidth="1"/>
    <col min="18" max="18" width="4.7109375" style="22" customWidth="1"/>
    <col min="19" max="19" width="2.7109375" style="23" customWidth="1"/>
    <col min="20" max="20" width="4.7109375" style="24" customWidth="1"/>
    <col min="21" max="21" width="1.7109375" style="24" customWidth="1"/>
    <col min="22" max="22" width="4.7109375" style="24" customWidth="1"/>
    <col min="23" max="23" width="9.140625" style="18" customWidth="1"/>
    <col min="24" max="24" width="4.7109375" style="18" hidden="1" customWidth="1"/>
    <col min="25" max="25" width="1.7109375" style="18" hidden="1" customWidth="1"/>
    <col min="26" max="26" width="4.7109375" style="18" hidden="1" customWidth="1"/>
    <col min="27" max="28" width="30.7109375" style="18" hidden="1" customWidth="1"/>
    <col min="29" max="29" width="0" style="18" hidden="1" customWidth="1"/>
    <col min="30" max="16384" width="9.140625" style="18"/>
  </cols>
  <sheetData>
    <row r="1" spans="1:28" s="17" customFormat="1" ht="14.1" customHeight="1" x14ac:dyDescent="0.2">
      <c r="A1" s="58" t="s">
        <v>3</v>
      </c>
      <c r="B1" s="60" t="s">
        <v>4</v>
      </c>
      <c r="C1" s="62" t="s">
        <v>2</v>
      </c>
      <c r="D1" s="64" t="s">
        <v>5</v>
      </c>
      <c r="E1" s="64" t="s">
        <v>6</v>
      </c>
      <c r="F1" s="54" t="s">
        <v>29</v>
      </c>
      <c r="G1" s="15" t="s">
        <v>28</v>
      </c>
      <c r="H1" s="72" t="s">
        <v>7</v>
      </c>
      <c r="I1" s="72"/>
      <c r="J1" s="72"/>
      <c r="K1" s="16"/>
      <c r="L1" s="72" t="s">
        <v>8</v>
      </c>
      <c r="M1" s="72"/>
      <c r="N1" s="72"/>
      <c r="O1" s="16"/>
      <c r="P1" s="72" t="s">
        <v>9</v>
      </c>
      <c r="Q1" s="72"/>
      <c r="R1" s="72"/>
      <c r="S1" s="16"/>
      <c r="T1" s="73" t="s">
        <v>10</v>
      </c>
      <c r="U1" s="73"/>
      <c r="V1" s="73"/>
      <c r="AA1" s="18" t="str">
        <f t="shared" ref="AA1:AA29" si="0">IF(T1&gt;V1,D1,IF(T1&lt;V1,E1,IF(X1&gt;Z1,D1,IF(X1&lt;Z1,E1,""))))</f>
        <v>Team A</v>
      </c>
      <c r="AB1" s="18" t="str">
        <f t="shared" ref="AB1:AB29" si="1">IF(T1&gt;V1,E1,IF(T1&lt;V1,D1,IF(X1&gt;Z1,E1,IF(X1&lt;Z1,D1,""))))</f>
        <v>Team B</v>
      </c>
    </row>
    <row r="2" spans="1:28" ht="14.1" customHeight="1" x14ac:dyDescent="0.25">
      <c r="A2" s="59">
        <v>0.40625</v>
      </c>
      <c r="B2" s="61">
        <v>1</v>
      </c>
      <c r="C2" s="63" t="s">
        <v>36</v>
      </c>
      <c r="D2" s="65" t="str">
        <f>Poules!A15</f>
        <v>Rivo Rijssen</v>
      </c>
      <c r="E2" s="65" t="str">
        <f>Poules!A16</f>
        <v>TiMaX / DeVoKo</v>
      </c>
      <c r="F2" s="55"/>
      <c r="G2" s="56"/>
      <c r="H2" s="57"/>
      <c r="I2" s="22" t="s">
        <v>33</v>
      </c>
      <c r="J2" s="57"/>
      <c r="L2" s="57"/>
      <c r="M2" s="22" t="s">
        <v>33</v>
      </c>
      <c r="N2" s="57"/>
      <c r="T2" s="66">
        <f t="shared" ref="T2:T25" si="2">IF(H2&gt;J2,1,IF(H2&lt;J2,0))+IF(L2&gt;N2,1,IF(L2&lt;N2,0))</f>
        <v>0</v>
      </c>
      <c r="U2" s="24" t="s">
        <v>33</v>
      </c>
      <c r="V2" s="66">
        <f t="shared" ref="V2:V25" si="3">IF(H2&lt;J2,1,IF(H2&gt;J2,0))+IF(L2&lt;N2,1,IF(L2&gt;N2,0))</f>
        <v>0</v>
      </c>
      <c r="AA2" s="18" t="str">
        <f t="shared" si="0"/>
        <v/>
      </c>
      <c r="AB2" s="18" t="str">
        <f t="shared" si="1"/>
        <v/>
      </c>
    </row>
    <row r="3" spans="1:28" ht="14.1" customHeight="1" x14ac:dyDescent="0.25">
      <c r="A3" s="59">
        <v>0.40625</v>
      </c>
      <c r="B3" s="61">
        <v>2</v>
      </c>
      <c r="C3" s="63" t="s">
        <v>37</v>
      </c>
      <c r="D3" s="65" t="str">
        <f>Poules!A20</f>
        <v>Apollo 8</v>
      </c>
      <c r="E3" s="65" t="str">
        <f>Poules!A21</f>
        <v>Dynamo Tubbergen</v>
      </c>
      <c r="F3" s="55"/>
      <c r="G3" s="56"/>
      <c r="H3" s="57"/>
      <c r="I3" s="22" t="s">
        <v>33</v>
      </c>
      <c r="J3" s="57"/>
      <c r="L3" s="57"/>
      <c r="M3" s="22" t="s">
        <v>33</v>
      </c>
      <c r="N3" s="57"/>
      <c r="T3" s="66">
        <f t="shared" si="2"/>
        <v>0</v>
      </c>
      <c r="U3" s="24" t="s">
        <v>33</v>
      </c>
      <c r="V3" s="66">
        <f t="shared" si="3"/>
        <v>0</v>
      </c>
      <c r="AA3" s="18" t="str">
        <f t="shared" si="0"/>
        <v/>
      </c>
      <c r="AB3" s="18" t="str">
        <f t="shared" si="1"/>
        <v/>
      </c>
    </row>
    <row r="4" spans="1:28" ht="14.1" customHeight="1" x14ac:dyDescent="0.25">
      <c r="A4" s="59">
        <v>0.40625</v>
      </c>
      <c r="B4" s="61">
        <v>3</v>
      </c>
      <c r="C4" s="63" t="s">
        <v>34</v>
      </c>
      <c r="D4" s="65" t="str">
        <f>Poules!A5</f>
        <v>Sudosa-Desto</v>
      </c>
      <c r="E4" s="65" t="str">
        <f>Poules!A6</f>
        <v>Dros-Alterno</v>
      </c>
      <c r="F4" s="55" t="s">
        <v>46</v>
      </c>
      <c r="G4" s="56"/>
      <c r="H4" s="57"/>
      <c r="I4" s="22" t="s">
        <v>33</v>
      </c>
      <c r="J4" s="57"/>
      <c r="L4" s="57"/>
      <c r="M4" s="22" t="s">
        <v>33</v>
      </c>
      <c r="N4" s="57"/>
      <c r="T4" s="66">
        <f t="shared" si="2"/>
        <v>0</v>
      </c>
      <c r="U4" s="24" t="s">
        <v>33</v>
      </c>
      <c r="V4" s="66">
        <f t="shared" si="3"/>
        <v>0</v>
      </c>
      <c r="AA4" s="18" t="str">
        <f t="shared" si="0"/>
        <v/>
      </c>
      <c r="AB4" s="18" t="str">
        <f t="shared" si="1"/>
        <v/>
      </c>
    </row>
    <row r="5" spans="1:28" ht="14.1" customHeight="1" x14ac:dyDescent="0.25">
      <c r="A5" s="59">
        <v>0.40625</v>
      </c>
      <c r="B5" s="61">
        <v>4</v>
      </c>
      <c r="C5" s="63" t="s">
        <v>35</v>
      </c>
      <c r="D5" s="65" t="str">
        <f>Poules!A10</f>
        <v>Reflex</v>
      </c>
      <c r="E5" s="65" t="str">
        <f>Poules!A11</f>
        <v>SV Dynamo</v>
      </c>
      <c r="F5" s="55" t="s">
        <v>38</v>
      </c>
      <c r="G5" s="56"/>
      <c r="H5" s="57"/>
      <c r="I5" s="22" t="s">
        <v>33</v>
      </c>
      <c r="J5" s="57"/>
      <c r="L5" s="57"/>
      <c r="M5" s="22" t="s">
        <v>33</v>
      </c>
      <c r="N5" s="57"/>
      <c r="T5" s="66">
        <f t="shared" si="2"/>
        <v>0</v>
      </c>
      <c r="U5" s="24" t="s">
        <v>33</v>
      </c>
      <c r="V5" s="66">
        <f t="shared" si="3"/>
        <v>0</v>
      </c>
      <c r="AA5" s="18" t="str">
        <f t="shared" si="0"/>
        <v/>
      </c>
      <c r="AB5" s="18" t="str">
        <f t="shared" si="1"/>
        <v/>
      </c>
    </row>
    <row r="6" spans="1:28" ht="14.1" customHeight="1" x14ac:dyDescent="0.25">
      <c r="A6" s="59">
        <v>0.45833333333333331</v>
      </c>
      <c r="B6" s="61">
        <v>1</v>
      </c>
      <c r="C6" s="63" t="s">
        <v>36</v>
      </c>
      <c r="D6" s="65" t="str">
        <f>Poules!A17</f>
        <v>Havoc (Haaksbergen)</v>
      </c>
      <c r="E6" s="65" t="str">
        <f>Poules!A18</f>
        <v>Sudosa-Desto</v>
      </c>
      <c r="F6" s="55"/>
      <c r="G6" s="56"/>
      <c r="H6" s="57"/>
      <c r="I6" s="22" t="s">
        <v>33</v>
      </c>
      <c r="J6" s="57"/>
      <c r="L6" s="57"/>
      <c r="M6" s="22" t="s">
        <v>33</v>
      </c>
      <c r="N6" s="57"/>
      <c r="T6" s="66">
        <f t="shared" si="2"/>
        <v>0</v>
      </c>
      <c r="U6" s="24" t="s">
        <v>33</v>
      </c>
      <c r="V6" s="66">
        <f t="shared" si="3"/>
        <v>0</v>
      </c>
      <c r="AA6" s="18" t="str">
        <f t="shared" si="0"/>
        <v/>
      </c>
      <c r="AB6" s="18" t="str">
        <f t="shared" si="1"/>
        <v/>
      </c>
    </row>
    <row r="7" spans="1:28" ht="14.1" customHeight="1" x14ac:dyDescent="0.25">
      <c r="A7" s="59">
        <v>0.45833333333333331</v>
      </c>
      <c r="B7" s="61">
        <v>2</v>
      </c>
      <c r="C7" s="63" t="s">
        <v>37</v>
      </c>
      <c r="D7" s="65" t="str">
        <f>Poules!A22</f>
        <v>Longa '59</v>
      </c>
      <c r="E7" s="65" t="str">
        <f>Poules!A23</f>
        <v>Impala</v>
      </c>
      <c r="F7" s="55"/>
      <c r="G7" s="56"/>
      <c r="H7" s="57"/>
      <c r="I7" s="22" t="s">
        <v>33</v>
      </c>
      <c r="J7" s="57"/>
      <c r="L7" s="57"/>
      <c r="M7" s="22" t="s">
        <v>33</v>
      </c>
      <c r="N7" s="57"/>
      <c r="T7" s="66">
        <f t="shared" si="2"/>
        <v>0</v>
      </c>
      <c r="U7" s="24" t="s">
        <v>33</v>
      </c>
      <c r="V7" s="66">
        <f t="shared" si="3"/>
        <v>0</v>
      </c>
      <c r="AA7" s="18" t="str">
        <f t="shared" si="0"/>
        <v/>
      </c>
      <c r="AB7" s="18" t="str">
        <f t="shared" si="1"/>
        <v/>
      </c>
    </row>
    <row r="8" spans="1:28" ht="14.1" customHeight="1" x14ac:dyDescent="0.25">
      <c r="A8" s="59">
        <v>0.45833333333333331</v>
      </c>
      <c r="B8" s="61">
        <v>3</v>
      </c>
      <c r="C8" s="63" t="s">
        <v>34</v>
      </c>
      <c r="D8" s="65" t="str">
        <f>Poules!A7</f>
        <v>VoCASA</v>
      </c>
      <c r="E8" s="65" t="str">
        <f>Poules!A8</f>
        <v>Zaanstad</v>
      </c>
      <c r="F8" s="55" t="s">
        <v>48</v>
      </c>
      <c r="G8" s="56"/>
      <c r="H8" s="57"/>
      <c r="I8" s="22" t="s">
        <v>33</v>
      </c>
      <c r="J8" s="57"/>
      <c r="L8" s="57"/>
      <c r="M8" s="22" t="s">
        <v>33</v>
      </c>
      <c r="N8" s="57"/>
      <c r="T8" s="66">
        <f t="shared" si="2"/>
        <v>0</v>
      </c>
      <c r="U8" s="24" t="s">
        <v>33</v>
      </c>
      <c r="V8" s="66">
        <f t="shared" si="3"/>
        <v>0</v>
      </c>
      <c r="AA8" s="18" t="str">
        <f t="shared" si="0"/>
        <v/>
      </c>
      <c r="AB8" s="18" t="str">
        <f t="shared" si="1"/>
        <v/>
      </c>
    </row>
    <row r="9" spans="1:28" ht="14.1" customHeight="1" x14ac:dyDescent="0.25">
      <c r="A9" s="59">
        <v>0.45833333333333331</v>
      </c>
      <c r="B9" s="61">
        <v>4</v>
      </c>
      <c r="C9" s="63" t="s">
        <v>35</v>
      </c>
      <c r="D9" s="65" t="str">
        <f>Poules!A12</f>
        <v>SURF (Assen)</v>
      </c>
      <c r="E9" s="65" t="str">
        <f>Poules!A13</f>
        <v>Orion Volleybal Doetinchem</v>
      </c>
      <c r="F9" s="55" t="s">
        <v>40</v>
      </c>
      <c r="G9" s="56"/>
      <c r="H9" s="57"/>
      <c r="I9" s="22" t="s">
        <v>33</v>
      </c>
      <c r="J9" s="57"/>
      <c r="L9" s="57"/>
      <c r="M9" s="22" t="s">
        <v>33</v>
      </c>
      <c r="N9" s="57"/>
      <c r="T9" s="66">
        <f t="shared" si="2"/>
        <v>0</v>
      </c>
      <c r="U9" s="24" t="s">
        <v>33</v>
      </c>
      <c r="V9" s="66">
        <f t="shared" si="3"/>
        <v>0</v>
      </c>
      <c r="AA9" s="18" t="str">
        <f t="shared" si="0"/>
        <v/>
      </c>
      <c r="AB9" s="18" t="str">
        <f t="shared" si="1"/>
        <v/>
      </c>
    </row>
    <row r="10" spans="1:28" ht="14.1" customHeight="1" x14ac:dyDescent="0.25">
      <c r="A10" s="59">
        <v>0.5</v>
      </c>
      <c r="B10" s="61">
        <v>1</v>
      </c>
      <c r="C10" s="63" t="s">
        <v>36</v>
      </c>
      <c r="D10" s="65" t="str">
        <f>Poules!A17</f>
        <v>Havoc (Haaksbergen)</v>
      </c>
      <c r="E10" s="65" t="str">
        <f>Poules!A15</f>
        <v>Rivo Rijssen</v>
      </c>
      <c r="F10" s="55"/>
      <c r="G10" s="56"/>
      <c r="H10" s="57"/>
      <c r="I10" s="22" t="s">
        <v>33</v>
      </c>
      <c r="J10" s="57"/>
      <c r="L10" s="57"/>
      <c r="M10" s="22" t="s">
        <v>33</v>
      </c>
      <c r="N10" s="57"/>
      <c r="T10" s="66">
        <f t="shared" si="2"/>
        <v>0</v>
      </c>
      <c r="U10" s="24" t="s">
        <v>33</v>
      </c>
      <c r="V10" s="66">
        <f t="shared" si="3"/>
        <v>0</v>
      </c>
      <c r="AA10" s="18" t="str">
        <f t="shared" si="0"/>
        <v/>
      </c>
      <c r="AB10" s="18" t="str">
        <f t="shared" si="1"/>
        <v/>
      </c>
    </row>
    <row r="11" spans="1:28" ht="14.1" customHeight="1" x14ac:dyDescent="0.25">
      <c r="A11" s="59">
        <v>0.5</v>
      </c>
      <c r="B11" s="61">
        <v>2</v>
      </c>
      <c r="C11" s="63" t="s">
        <v>37</v>
      </c>
      <c r="D11" s="65" t="str">
        <f>Poules!A22</f>
        <v>Longa '59</v>
      </c>
      <c r="E11" s="65" t="str">
        <f>Poules!A20</f>
        <v>Apollo 8</v>
      </c>
      <c r="F11" s="55"/>
      <c r="G11" s="56"/>
      <c r="H11" s="57"/>
      <c r="I11" s="22" t="s">
        <v>33</v>
      </c>
      <c r="J11" s="57"/>
      <c r="L11" s="57"/>
      <c r="M11" s="22" t="s">
        <v>33</v>
      </c>
      <c r="N11" s="57"/>
      <c r="T11" s="66">
        <f t="shared" si="2"/>
        <v>0</v>
      </c>
      <c r="U11" s="24" t="s">
        <v>33</v>
      </c>
      <c r="V11" s="66">
        <f t="shared" si="3"/>
        <v>0</v>
      </c>
      <c r="AA11" s="18" t="str">
        <f t="shared" si="0"/>
        <v/>
      </c>
      <c r="AB11" s="18" t="str">
        <f t="shared" si="1"/>
        <v/>
      </c>
    </row>
    <row r="12" spans="1:28" ht="14.1" customHeight="1" x14ac:dyDescent="0.25">
      <c r="A12" s="59">
        <v>0.5</v>
      </c>
      <c r="B12" s="61">
        <v>3</v>
      </c>
      <c r="C12" s="63" t="s">
        <v>34</v>
      </c>
      <c r="D12" s="65" t="str">
        <f>Poules!A7</f>
        <v>VoCASA</v>
      </c>
      <c r="E12" s="65" t="str">
        <f>Poules!A5</f>
        <v>Sudosa-Desto</v>
      </c>
      <c r="F12" s="55" t="s">
        <v>51</v>
      </c>
      <c r="G12" s="56"/>
      <c r="H12" s="57"/>
      <c r="I12" s="22" t="s">
        <v>33</v>
      </c>
      <c r="J12" s="57"/>
      <c r="L12" s="57"/>
      <c r="M12" s="22" t="s">
        <v>33</v>
      </c>
      <c r="N12" s="57"/>
      <c r="T12" s="66">
        <f t="shared" si="2"/>
        <v>0</v>
      </c>
      <c r="U12" s="24" t="s">
        <v>33</v>
      </c>
      <c r="V12" s="66">
        <f t="shared" si="3"/>
        <v>0</v>
      </c>
      <c r="AA12" s="18" t="str">
        <f t="shared" si="0"/>
        <v/>
      </c>
      <c r="AB12" s="18" t="str">
        <f t="shared" si="1"/>
        <v/>
      </c>
    </row>
    <row r="13" spans="1:28" ht="14.1" customHeight="1" x14ac:dyDescent="0.25">
      <c r="A13" s="59">
        <v>0.5</v>
      </c>
      <c r="B13" s="61">
        <v>4</v>
      </c>
      <c r="C13" s="63" t="s">
        <v>35</v>
      </c>
      <c r="D13" s="65" t="str">
        <f>Poules!A12</f>
        <v>SURF (Assen)</v>
      </c>
      <c r="E13" s="65" t="str">
        <f>Poules!A10</f>
        <v>Reflex</v>
      </c>
      <c r="F13" s="55" t="s">
        <v>44</v>
      </c>
      <c r="G13" s="56"/>
      <c r="H13" s="57"/>
      <c r="I13" s="22" t="s">
        <v>33</v>
      </c>
      <c r="J13" s="57"/>
      <c r="L13" s="57"/>
      <c r="M13" s="22" t="s">
        <v>33</v>
      </c>
      <c r="N13" s="57"/>
      <c r="T13" s="66">
        <f t="shared" si="2"/>
        <v>0</v>
      </c>
      <c r="U13" s="24" t="s">
        <v>33</v>
      </c>
      <c r="V13" s="66">
        <f t="shared" si="3"/>
        <v>0</v>
      </c>
      <c r="AA13" s="18" t="str">
        <f t="shared" si="0"/>
        <v/>
      </c>
      <c r="AB13" s="18" t="str">
        <f t="shared" si="1"/>
        <v/>
      </c>
    </row>
    <row r="14" spans="1:28" ht="14.1" customHeight="1" x14ac:dyDescent="0.25">
      <c r="A14" s="59">
        <v>0.54166666666666663</v>
      </c>
      <c r="B14" s="61">
        <v>1</v>
      </c>
      <c r="C14" s="63" t="s">
        <v>36</v>
      </c>
      <c r="D14" s="65" t="str">
        <f>Poules!A18</f>
        <v>Sudosa-Desto</v>
      </c>
      <c r="E14" s="65" t="str">
        <f>Poules!A16</f>
        <v>TiMaX / DeVoKo</v>
      </c>
      <c r="F14" s="55"/>
      <c r="G14" s="56"/>
      <c r="H14" s="57"/>
      <c r="I14" s="22" t="s">
        <v>33</v>
      </c>
      <c r="J14" s="57"/>
      <c r="L14" s="57"/>
      <c r="M14" s="22" t="s">
        <v>33</v>
      </c>
      <c r="N14" s="57"/>
      <c r="T14" s="66">
        <f t="shared" si="2"/>
        <v>0</v>
      </c>
      <c r="U14" s="24" t="s">
        <v>33</v>
      </c>
      <c r="V14" s="66">
        <f t="shared" si="3"/>
        <v>0</v>
      </c>
      <c r="AA14" s="18" t="str">
        <f t="shared" si="0"/>
        <v/>
      </c>
      <c r="AB14" s="18" t="str">
        <f t="shared" si="1"/>
        <v/>
      </c>
    </row>
    <row r="15" spans="1:28" ht="14.1" customHeight="1" x14ac:dyDescent="0.25">
      <c r="A15" s="59">
        <v>0.54166666666666663</v>
      </c>
      <c r="B15" s="61">
        <v>2</v>
      </c>
      <c r="C15" s="63" t="s">
        <v>37</v>
      </c>
      <c r="D15" s="65" t="str">
        <f>Poules!A23</f>
        <v>Impala</v>
      </c>
      <c r="E15" s="65" t="str">
        <f>Poules!A21</f>
        <v>Dynamo Tubbergen</v>
      </c>
      <c r="F15" s="55"/>
      <c r="G15" s="56"/>
      <c r="H15" s="57"/>
      <c r="I15" s="22" t="s">
        <v>33</v>
      </c>
      <c r="J15" s="57"/>
      <c r="L15" s="57"/>
      <c r="M15" s="22" t="s">
        <v>33</v>
      </c>
      <c r="N15" s="57"/>
      <c r="T15" s="66">
        <f t="shared" si="2"/>
        <v>0</v>
      </c>
      <c r="U15" s="24" t="s">
        <v>33</v>
      </c>
      <c r="V15" s="66">
        <f t="shared" si="3"/>
        <v>0</v>
      </c>
      <c r="AA15" s="18" t="str">
        <f t="shared" si="0"/>
        <v/>
      </c>
      <c r="AB15" s="18" t="str">
        <f t="shared" si="1"/>
        <v/>
      </c>
    </row>
    <row r="16" spans="1:28" ht="14.1" customHeight="1" x14ac:dyDescent="0.25">
      <c r="A16" s="59">
        <v>0.54166666666666663</v>
      </c>
      <c r="B16" s="61">
        <v>3</v>
      </c>
      <c r="C16" s="63" t="s">
        <v>34</v>
      </c>
      <c r="D16" s="65" t="str">
        <f>Poules!A8</f>
        <v>Zaanstad</v>
      </c>
      <c r="E16" s="65" t="str">
        <f>Poules!A6</f>
        <v>Dros-Alterno</v>
      </c>
      <c r="F16" s="55" t="s">
        <v>49</v>
      </c>
      <c r="G16" s="56"/>
      <c r="H16" s="57"/>
      <c r="I16" s="22" t="s">
        <v>33</v>
      </c>
      <c r="J16" s="57"/>
      <c r="L16" s="57"/>
      <c r="M16" s="22" t="s">
        <v>33</v>
      </c>
      <c r="N16" s="57"/>
      <c r="T16" s="66">
        <f t="shared" si="2"/>
        <v>0</v>
      </c>
      <c r="U16" s="24" t="s">
        <v>33</v>
      </c>
      <c r="V16" s="66">
        <f t="shared" si="3"/>
        <v>0</v>
      </c>
      <c r="AA16" s="18" t="str">
        <f t="shared" si="0"/>
        <v/>
      </c>
      <c r="AB16" s="18" t="str">
        <f t="shared" si="1"/>
        <v/>
      </c>
    </row>
    <row r="17" spans="1:28" ht="14.1" customHeight="1" x14ac:dyDescent="0.25">
      <c r="A17" s="59">
        <v>0.54166666666666663</v>
      </c>
      <c r="B17" s="61">
        <v>4</v>
      </c>
      <c r="C17" s="63" t="s">
        <v>35</v>
      </c>
      <c r="D17" s="65" t="str">
        <f>Poules!A13</f>
        <v>Orion Volleybal Doetinchem</v>
      </c>
      <c r="E17" s="65" t="str">
        <f>Poules!A11</f>
        <v>SV Dynamo</v>
      </c>
      <c r="F17" s="55" t="s">
        <v>42</v>
      </c>
      <c r="G17" s="56"/>
      <c r="H17" s="57"/>
      <c r="I17" s="22" t="s">
        <v>33</v>
      </c>
      <c r="J17" s="57"/>
      <c r="L17" s="57"/>
      <c r="M17" s="22" t="s">
        <v>33</v>
      </c>
      <c r="N17" s="57"/>
      <c r="T17" s="66">
        <f t="shared" si="2"/>
        <v>0</v>
      </c>
      <c r="U17" s="24" t="s">
        <v>33</v>
      </c>
      <c r="V17" s="66">
        <f t="shared" si="3"/>
        <v>0</v>
      </c>
      <c r="AA17" s="18" t="str">
        <f t="shared" si="0"/>
        <v/>
      </c>
      <c r="AB17" s="18" t="str">
        <f t="shared" si="1"/>
        <v/>
      </c>
    </row>
    <row r="18" spans="1:28" ht="14.1" customHeight="1" x14ac:dyDescent="0.25">
      <c r="A18" s="59">
        <v>0.58333333333333337</v>
      </c>
      <c r="B18" s="61">
        <v>1</v>
      </c>
      <c r="C18" s="63" t="s">
        <v>36</v>
      </c>
      <c r="D18" s="65" t="str">
        <f>Poules!A18</f>
        <v>Sudosa-Desto</v>
      </c>
      <c r="E18" s="65" t="str">
        <f>Poules!A15</f>
        <v>Rivo Rijssen</v>
      </c>
      <c r="F18" s="55"/>
      <c r="G18" s="56"/>
      <c r="H18" s="57"/>
      <c r="I18" s="22" t="s">
        <v>33</v>
      </c>
      <c r="J18" s="57"/>
      <c r="L18" s="57"/>
      <c r="M18" s="22" t="s">
        <v>33</v>
      </c>
      <c r="N18" s="57"/>
      <c r="T18" s="66">
        <f t="shared" si="2"/>
        <v>0</v>
      </c>
      <c r="U18" s="24" t="s">
        <v>33</v>
      </c>
      <c r="V18" s="66">
        <f t="shared" si="3"/>
        <v>0</v>
      </c>
      <c r="AA18" s="18" t="str">
        <f t="shared" si="0"/>
        <v/>
      </c>
      <c r="AB18" s="18" t="str">
        <f t="shared" si="1"/>
        <v/>
      </c>
    </row>
    <row r="19" spans="1:28" ht="14.1" customHeight="1" x14ac:dyDescent="0.25">
      <c r="A19" s="59">
        <v>0.58333333333333337</v>
      </c>
      <c r="B19" s="61">
        <v>2</v>
      </c>
      <c r="C19" s="63" t="s">
        <v>37</v>
      </c>
      <c r="D19" s="65" t="str">
        <f>Poules!A23</f>
        <v>Impala</v>
      </c>
      <c r="E19" s="65" t="str">
        <f>Poules!A20</f>
        <v>Apollo 8</v>
      </c>
      <c r="F19" s="55"/>
      <c r="G19" s="56"/>
      <c r="H19" s="57"/>
      <c r="I19" s="22" t="s">
        <v>33</v>
      </c>
      <c r="J19" s="57"/>
      <c r="L19" s="57"/>
      <c r="M19" s="22" t="s">
        <v>33</v>
      </c>
      <c r="N19" s="57"/>
      <c r="T19" s="66">
        <f t="shared" si="2"/>
        <v>0</v>
      </c>
      <c r="U19" s="24" t="s">
        <v>33</v>
      </c>
      <c r="V19" s="66">
        <f t="shared" si="3"/>
        <v>0</v>
      </c>
      <c r="AA19" s="18" t="str">
        <f t="shared" si="0"/>
        <v/>
      </c>
      <c r="AB19" s="18" t="str">
        <f t="shared" si="1"/>
        <v/>
      </c>
    </row>
    <row r="20" spans="1:28" ht="14.1" customHeight="1" x14ac:dyDescent="0.25">
      <c r="A20" s="59">
        <v>0.58333333333333337</v>
      </c>
      <c r="B20" s="61">
        <v>3</v>
      </c>
      <c r="C20" s="63" t="s">
        <v>34</v>
      </c>
      <c r="D20" s="65" t="str">
        <f>Poules!A8</f>
        <v>Zaanstad</v>
      </c>
      <c r="E20" s="65" t="str">
        <f>Poules!A5</f>
        <v>Sudosa-Desto</v>
      </c>
      <c r="F20" s="55" t="s">
        <v>48</v>
      </c>
      <c r="G20" s="56"/>
      <c r="H20" s="57"/>
      <c r="I20" s="22" t="s">
        <v>33</v>
      </c>
      <c r="J20" s="57"/>
      <c r="L20" s="57"/>
      <c r="M20" s="22" t="s">
        <v>33</v>
      </c>
      <c r="N20" s="57"/>
      <c r="T20" s="66">
        <f t="shared" si="2"/>
        <v>0</v>
      </c>
      <c r="U20" s="24" t="s">
        <v>33</v>
      </c>
      <c r="V20" s="66">
        <f t="shared" si="3"/>
        <v>0</v>
      </c>
      <c r="AA20" s="18" t="str">
        <f t="shared" si="0"/>
        <v/>
      </c>
      <c r="AB20" s="18" t="str">
        <f t="shared" si="1"/>
        <v/>
      </c>
    </row>
    <row r="21" spans="1:28" ht="14.1" customHeight="1" x14ac:dyDescent="0.25">
      <c r="A21" s="59">
        <v>0.58333333333333337</v>
      </c>
      <c r="B21" s="61">
        <v>4</v>
      </c>
      <c r="C21" s="63" t="s">
        <v>35</v>
      </c>
      <c r="D21" s="65" t="str">
        <f>Poules!A13</f>
        <v>Orion Volleybal Doetinchem</v>
      </c>
      <c r="E21" s="65" t="str">
        <f>Poules!A10</f>
        <v>Reflex</v>
      </c>
      <c r="F21" s="55" t="s">
        <v>40</v>
      </c>
      <c r="G21" s="56"/>
      <c r="H21" s="57"/>
      <c r="I21" s="22" t="s">
        <v>33</v>
      </c>
      <c r="J21" s="57"/>
      <c r="L21" s="57"/>
      <c r="M21" s="22" t="s">
        <v>33</v>
      </c>
      <c r="N21" s="57"/>
      <c r="T21" s="66">
        <f t="shared" si="2"/>
        <v>0</v>
      </c>
      <c r="U21" s="24" t="s">
        <v>33</v>
      </c>
      <c r="V21" s="66">
        <f t="shared" si="3"/>
        <v>0</v>
      </c>
      <c r="AA21" s="18" t="str">
        <f t="shared" si="0"/>
        <v/>
      </c>
      <c r="AB21" s="18" t="str">
        <f t="shared" si="1"/>
        <v/>
      </c>
    </row>
    <row r="22" spans="1:28" ht="14.1" customHeight="1" x14ac:dyDescent="0.25">
      <c r="A22" s="59">
        <v>0.625</v>
      </c>
      <c r="B22" s="61">
        <v>1</v>
      </c>
      <c r="C22" s="63" t="s">
        <v>36</v>
      </c>
      <c r="D22" s="65" t="str">
        <f>Poules!A16</f>
        <v>TiMaX / DeVoKo</v>
      </c>
      <c r="E22" s="65" t="str">
        <f>Poules!A17</f>
        <v>Havoc (Haaksbergen)</v>
      </c>
      <c r="F22" s="55"/>
      <c r="G22" s="56"/>
      <c r="H22" s="57"/>
      <c r="I22" s="22" t="s">
        <v>33</v>
      </c>
      <c r="J22" s="57"/>
      <c r="L22" s="57"/>
      <c r="M22" s="22" t="s">
        <v>33</v>
      </c>
      <c r="N22" s="57"/>
      <c r="T22" s="66">
        <f t="shared" si="2"/>
        <v>0</v>
      </c>
      <c r="U22" s="24" t="s">
        <v>33</v>
      </c>
      <c r="V22" s="66">
        <f t="shared" si="3"/>
        <v>0</v>
      </c>
      <c r="AA22" s="18" t="str">
        <f t="shared" si="0"/>
        <v/>
      </c>
      <c r="AB22" s="18" t="str">
        <f t="shared" si="1"/>
        <v/>
      </c>
    </row>
    <row r="23" spans="1:28" ht="14.1" customHeight="1" x14ac:dyDescent="0.25">
      <c r="A23" s="59">
        <v>0.625</v>
      </c>
      <c r="B23" s="61">
        <v>2</v>
      </c>
      <c r="C23" s="63" t="s">
        <v>37</v>
      </c>
      <c r="D23" s="65" t="str">
        <f>Poules!A21</f>
        <v>Dynamo Tubbergen</v>
      </c>
      <c r="E23" s="65" t="str">
        <f>Poules!A22</f>
        <v>Longa '59</v>
      </c>
      <c r="F23" s="55"/>
      <c r="G23" s="56"/>
      <c r="H23" s="57"/>
      <c r="I23" s="22" t="s">
        <v>33</v>
      </c>
      <c r="J23" s="57"/>
      <c r="L23" s="57"/>
      <c r="M23" s="22" t="s">
        <v>33</v>
      </c>
      <c r="N23" s="57"/>
      <c r="T23" s="66">
        <f t="shared" si="2"/>
        <v>0</v>
      </c>
      <c r="U23" s="24" t="s">
        <v>33</v>
      </c>
      <c r="V23" s="66">
        <f t="shared" si="3"/>
        <v>0</v>
      </c>
      <c r="AA23" s="18" t="str">
        <f t="shared" si="0"/>
        <v/>
      </c>
      <c r="AB23" s="18" t="str">
        <f t="shared" si="1"/>
        <v/>
      </c>
    </row>
    <row r="24" spans="1:28" ht="14.1" customHeight="1" x14ac:dyDescent="0.25">
      <c r="A24" s="59">
        <v>0.625</v>
      </c>
      <c r="B24" s="61">
        <v>3</v>
      </c>
      <c r="C24" s="63" t="s">
        <v>34</v>
      </c>
      <c r="D24" s="65" t="str">
        <f>Poules!A6</f>
        <v>Dros-Alterno</v>
      </c>
      <c r="E24" s="65" t="str">
        <f>Poules!A7</f>
        <v>VoCASA</v>
      </c>
      <c r="F24" s="55" t="s">
        <v>51</v>
      </c>
      <c r="G24" s="56"/>
      <c r="H24" s="57"/>
      <c r="I24" s="22" t="s">
        <v>33</v>
      </c>
      <c r="J24" s="57"/>
      <c r="L24" s="57"/>
      <c r="M24" s="22" t="s">
        <v>33</v>
      </c>
      <c r="N24" s="57"/>
      <c r="T24" s="66">
        <f t="shared" si="2"/>
        <v>0</v>
      </c>
      <c r="U24" s="24" t="s">
        <v>33</v>
      </c>
      <c r="V24" s="66">
        <f t="shared" si="3"/>
        <v>0</v>
      </c>
      <c r="AA24" s="18" t="str">
        <f t="shared" si="0"/>
        <v/>
      </c>
      <c r="AB24" s="18" t="str">
        <f t="shared" si="1"/>
        <v/>
      </c>
    </row>
    <row r="25" spans="1:28" ht="14.1" customHeight="1" x14ac:dyDescent="0.25">
      <c r="A25" s="59">
        <v>0.625</v>
      </c>
      <c r="B25" s="61">
        <v>4</v>
      </c>
      <c r="C25" s="63" t="s">
        <v>35</v>
      </c>
      <c r="D25" s="65" t="str">
        <f>Poules!A11</f>
        <v>SV Dynamo</v>
      </c>
      <c r="E25" s="65" t="str">
        <f>Poules!A12</f>
        <v>SURF (Assen)</v>
      </c>
      <c r="F25" s="55" t="s">
        <v>44</v>
      </c>
      <c r="G25" s="56"/>
      <c r="H25" s="57"/>
      <c r="I25" s="22" t="s">
        <v>33</v>
      </c>
      <c r="J25" s="57"/>
      <c r="L25" s="57"/>
      <c r="M25" s="22" t="s">
        <v>33</v>
      </c>
      <c r="N25" s="57"/>
      <c r="T25" s="66">
        <f t="shared" si="2"/>
        <v>0</v>
      </c>
      <c r="U25" s="24" t="s">
        <v>33</v>
      </c>
      <c r="V25" s="66">
        <f t="shared" si="3"/>
        <v>0</v>
      </c>
      <c r="AA25" s="18" t="str">
        <f t="shared" si="0"/>
        <v/>
      </c>
      <c r="AB25" s="18" t="str">
        <f t="shared" si="1"/>
        <v/>
      </c>
    </row>
    <row r="26" spans="1:28" ht="14.1" customHeight="1" x14ac:dyDescent="0.25">
      <c r="A26" s="59">
        <v>0.67708333333333337</v>
      </c>
      <c r="B26" s="61">
        <v>1</v>
      </c>
      <c r="C26" s="63" t="s">
        <v>67</v>
      </c>
      <c r="D26" s="65" t="str">
        <f>IF('MC03'!$AG$1="Eindstand",VLOOKUP(1,'MC03'!$AG:$AH,2,FALSE),"Nr. 1 poule MC03")</f>
        <v>Nr. 1 poule MC03</v>
      </c>
      <c r="E26" s="65" t="str">
        <f>IF('MC04'!$AG$1="Eindstand",VLOOKUP(2,'MC04'!$AG:$AH,2,FALSE),"Nr. 2 poule MC04")</f>
        <v>Nr. 2 poule MC04</v>
      </c>
      <c r="F26" s="55"/>
      <c r="G26" s="56"/>
      <c r="H26" s="57"/>
      <c r="I26" s="22" t="s">
        <v>33</v>
      </c>
      <c r="J26" s="57"/>
      <c r="L26" s="57"/>
      <c r="M26" s="22" t="s">
        <v>33</v>
      </c>
      <c r="N26" s="57"/>
      <c r="P26" s="57"/>
      <c r="Q26" s="22" t="s">
        <v>33</v>
      </c>
      <c r="R26" s="57"/>
      <c r="T26" s="66">
        <f>IF(H26&gt;J26,1,IF(H26&lt;J26,0))+IF(L26&gt;N26,1,IF(L26&lt;N26,0))+IF(P26&gt;R26,1,IF(P26&lt;R26,0))</f>
        <v>0</v>
      </c>
      <c r="U26" s="24" t="s">
        <v>33</v>
      </c>
      <c r="V26" s="66">
        <f>IF(H26&lt;J26,1,IF(H26&gt;J26,0))+IF(L26&lt;N26,1,IF(L26&gt;N26,0))+IF(P26&lt;R26,1,IF(P26&gt;R26,0))</f>
        <v>0</v>
      </c>
      <c r="X26" s="18">
        <f>SUM($H26,$L26)</f>
        <v>0</v>
      </c>
      <c r="Y26" s="18" t="s">
        <v>33</v>
      </c>
      <c r="Z26" s="18">
        <f>SUM($J26,$N26)</f>
        <v>0</v>
      </c>
      <c r="AA26" s="18" t="str">
        <f t="shared" si="0"/>
        <v/>
      </c>
      <c r="AB26" s="18" t="str">
        <f t="shared" si="1"/>
        <v/>
      </c>
    </row>
    <row r="27" spans="1:28" ht="14.1" customHeight="1" x14ac:dyDescent="0.25">
      <c r="A27" s="59">
        <v>0.67708333333333337</v>
      </c>
      <c r="B27" s="61">
        <v>2</v>
      </c>
      <c r="C27" s="63" t="s">
        <v>68</v>
      </c>
      <c r="D27" s="65" t="str">
        <f>IF('MC04'!$AG$1="Eindstand",VLOOKUP(1,'MC04'!$AG:$AH,2,FALSE),"Nr. 1 poule MC04")</f>
        <v>Nr. 1 poule MC04</v>
      </c>
      <c r="E27" s="65" t="str">
        <f>IF('MC03'!$AG$1="Eindstand",VLOOKUP(2,'MC03'!$AG:$AH,2,FALSE),"Nr. 2 poule MC03")</f>
        <v>Nr. 2 poule MC03</v>
      </c>
      <c r="F27" s="55"/>
      <c r="G27" s="56"/>
      <c r="H27" s="57"/>
      <c r="I27" s="22" t="s">
        <v>33</v>
      </c>
      <c r="J27" s="57"/>
      <c r="L27" s="57"/>
      <c r="M27" s="22" t="s">
        <v>33</v>
      </c>
      <c r="N27" s="57"/>
      <c r="P27" s="57"/>
      <c r="Q27" s="22" t="s">
        <v>33</v>
      </c>
      <c r="R27" s="57"/>
      <c r="T27" s="66">
        <f>IF(H27&gt;J27,1,IF(H27&lt;J27,0))+IF(L27&gt;N27,1,IF(L27&lt;N27,0))+IF(P27&gt;R27,1,IF(P27&lt;R27,0))</f>
        <v>0</v>
      </c>
      <c r="U27" s="24" t="s">
        <v>33</v>
      </c>
      <c r="V27" s="66">
        <f>IF(H27&lt;J27,1,IF(H27&gt;J27,0))+IF(L27&lt;N27,1,IF(L27&gt;N27,0))+IF(P27&lt;R27,1,IF(P27&gt;R27,0))</f>
        <v>0</v>
      </c>
      <c r="X27" s="18">
        <f>SUM($H27,$L27)</f>
        <v>0</v>
      </c>
      <c r="Y27" s="18" t="s">
        <v>33</v>
      </c>
      <c r="Z27" s="18">
        <f>SUM($J27,$N27)</f>
        <v>0</v>
      </c>
      <c r="AA27" s="18" t="str">
        <f t="shared" si="0"/>
        <v/>
      </c>
      <c r="AB27" s="18" t="str">
        <f t="shared" si="1"/>
        <v/>
      </c>
    </row>
    <row r="28" spans="1:28" ht="14.1" customHeight="1" x14ac:dyDescent="0.25">
      <c r="A28" s="59">
        <v>0.67708333333333337</v>
      </c>
      <c r="B28" s="61">
        <v>3</v>
      </c>
      <c r="C28" s="63" t="s">
        <v>69</v>
      </c>
      <c r="D28" s="65" t="str">
        <f>IF('J601'!$AG$1="Eindstand",VLOOKUP(2,'J601'!$AG:$AH,2,FALSE),"Nr. 2 poule J601")</f>
        <v>Nr. 2 poule J601</v>
      </c>
      <c r="E28" s="65" t="str">
        <f>IF('J602'!$AG$1="Eindstand",VLOOKUP(3,'J602'!$AG:$AH,2,FALSE),"Nr. 3 poule J602")</f>
        <v>Nr. 3 poule J602</v>
      </c>
      <c r="F28" s="55" t="s">
        <v>73</v>
      </c>
      <c r="G28" s="56"/>
      <c r="H28" s="57"/>
      <c r="I28" s="22" t="s">
        <v>33</v>
      </c>
      <c r="J28" s="57"/>
      <c r="L28" s="57"/>
      <c r="M28" s="22" t="s">
        <v>33</v>
      </c>
      <c r="N28" s="57"/>
      <c r="P28" s="57"/>
      <c r="Q28" s="22" t="s">
        <v>33</v>
      </c>
      <c r="R28" s="57"/>
      <c r="T28" s="66">
        <f>IF(H28&gt;J28,1,IF(H28&lt;J28,0))+IF(L28&gt;N28,1,IF(L28&lt;N28,0))+IF(P28&gt;R28,1,IF(P28&lt;R28,0))</f>
        <v>0</v>
      </c>
      <c r="U28" s="24" t="s">
        <v>33</v>
      </c>
      <c r="V28" s="66">
        <f>IF(H28&lt;J28,1,IF(H28&gt;J28,0))+IF(L28&lt;N28,1,IF(L28&gt;N28,0))+IF(P28&lt;R28,1,IF(P28&gt;R28,0))</f>
        <v>0</v>
      </c>
      <c r="X28" s="18">
        <f>SUM($H28,$L28)</f>
        <v>0</v>
      </c>
      <c r="Y28" s="18" t="s">
        <v>33</v>
      </c>
      <c r="Z28" s="18">
        <f>SUM($J28,$N28)</f>
        <v>0</v>
      </c>
      <c r="AA28" s="18" t="str">
        <f t="shared" si="0"/>
        <v/>
      </c>
      <c r="AB28" s="18" t="str">
        <f t="shared" si="1"/>
        <v/>
      </c>
    </row>
    <row r="29" spans="1:28" ht="14.1" customHeight="1" x14ac:dyDescent="0.25">
      <c r="A29" s="59">
        <v>0.67708333333333337</v>
      </c>
      <c r="B29" s="61">
        <v>4</v>
      </c>
      <c r="C29" s="63" t="s">
        <v>70</v>
      </c>
      <c r="D29" s="65" t="str">
        <f>IF('J602'!$AG$1="Eindstand",VLOOKUP(2,'J602'!$AG:$AH,2,FALSE),"Nr. 2 poule J602")</f>
        <v>Nr. 2 poule J602</v>
      </c>
      <c r="E29" s="65" t="str">
        <f>IF('J601'!$AG$1="Eindstand",VLOOKUP(3,'J601'!$AG:$AH,2,FALSE),"Nr. 3 poule J601")</f>
        <v>Nr. 3 poule J601</v>
      </c>
      <c r="F29" s="55" t="s">
        <v>74</v>
      </c>
      <c r="G29" s="56"/>
      <c r="H29" s="57"/>
      <c r="I29" s="22" t="s">
        <v>33</v>
      </c>
      <c r="J29" s="57"/>
      <c r="L29" s="57"/>
      <c r="M29" s="22" t="s">
        <v>33</v>
      </c>
      <c r="N29" s="57"/>
      <c r="P29" s="57"/>
      <c r="Q29" s="22" t="s">
        <v>33</v>
      </c>
      <c r="R29" s="57"/>
      <c r="T29" s="66">
        <f>IF(H29&gt;J29,1,IF(H29&lt;J29,0))+IF(L29&gt;N29,1,IF(L29&lt;N29,0))+IF(P29&gt;R29,1,IF(P29&lt;R29,0))</f>
        <v>0</v>
      </c>
      <c r="U29" s="24" t="s">
        <v>33</v>
      </c>
      <c r="V29" s="66">
        <f>IF(H29&lt;J29,1,IF(H29&gt;J29,0))+IF(L29&lt;N29,1,IF(L29&gt;N29,0))+IF(P29&lt;R29,1,IF(P29&gt;R29,0))</f>
        <v>0</v>
      </c>
      <c r="X29" s="18">
        <f>SUM($H29,$L29)</f>
        <v>0</v>
      </c>
      <c r="Y29" s="18" t="s">
        <v>33</v>
      </c>
      <c r="Z29" s="18">
        <f>SUM($J29,$N29)</f>
        <v>0</v>
      </c>
      <c r="AA29" s="18" t="str">
        <f t="shared" si="0"/>
        <v/>
      </c>
      <c r="AB29" s="18" t="str">
        <f t="shared" si="1"/>
        <v/>
      </c>
    </row>
  </sheetData>
  <sheetProtection sheet="1" objects="1" scenarios="1" autoFilter="0"/>
  <mergeCells count="4">
    <mergeCell ref="H1:J1"/>
    <mergeCell ref="L1:N1"/>
    <mergeCell ref="T1:V1"/>
    <mergeCell ref="P1:R1"/>
  </mergeCells>
  <phoneticPr fontId="1" type="noConversion"/>
  <printOptions horizontalCentered="1" gridLines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27" customWidth="1"/>
    <col min="2" max="2" width="3.7109375" style="27" customWidth="1"/>
    <col min="3" max="3" width="1.85546875" style="53" customWidth="1"/>
    <col min="4" max="4" width="3.7109375" style="27" customWidth="1"/>
    <col min="5" max="5" width="1.85546875" style="53" customWidth="1"/>
    <col min="6" max="6" width="3.7109375" style="27" customWidth="1"/>
    <col min="7" max="7" width="1.85546875" style="53" customWidth="1"/>
    <col min="8" max="9" width="3.7109375" style="27" customWidth="1"/>
    <col min="10" max="10" width="1.85546875" style="53" customWidth="1"/>
    <col min="11" max="11" width="3.7109375" style="27" customWidth="1"/>
    <col min="12" max="12" width="1.85546875" style="53" customWidth="1"/>
    <col min="13" max="13" width="3.7109375" style="27" customWidth="1"/>
    <col min="14" max="14" width="1.85546875" style="53" customWidth="1"/>
    <col min="15" max="16" width="3.7109375" style="27" customWidth="1"/>
    <col min="17" max="17" width="1.85546875" style="53" customWidth="1"/>
    <col min="18" max="18" width="3.7109375" style="27" customWidth="1"/>
    <col min="19" max="19" width="1.85546875" style="53" customWidth="1"/>
    <col min="20" max="20" width="3.7109375" style="27" customWidth="1"/>
    <col min="21" max="21" width="1.85546875" style="53" customWidth="1"/>
    <col min="22" max="23" width="3.7109375" style="27" customWidth="1"/>
    <col min="24" max="24" width="1.85546875" style="53" customWidth="1"/>
    <col min="25" max="25" width="3.7109375" style="27" customWidth="1"/>
    <col min="26" max="26" width="1.85546875" style="53" customWidth="1"/>
    <col min="27" max="27" width="3.7109375" style="27" customWidth="1"/>
    <col min="28" max="28" width="1.85546875" style="53" customWidth="1"/>
    <col min="29" max="29" width="3.7109375" style="27" customWidth="1"/>
    <col min="30" max="30" width="6.7109375" style="27" customWidth="1"/>
    <col min="31" max="31" width="1.7109375" style="53" customWidth="1"/>
    <col min="32" max="32" width="6.7109375" style="27" customWidth="1"/>
    <col min="33" max="33" width="13.7109375" style="27" customWidth="1"/>
    <col min="34" max="34" width="9.140625" style="27" hidden="1" customWidth="1"/>
    <col min="35" max="41" width="5.7109375" style="27" hidden="1" customWidth="1"/>
    <col min="42" max="42" width="15.7109375" style="27" hidden="1" customWidth="1"/>
    <col min="43" max="43" width="5.7109375" style="27" hidden="1" customWidth="1"/>
    <col min="44" max="16384" width="9.140625" style="27"/>
  </cols>
  <sheetData>
    <row r="1" spans="1:50" ht="90" customHeight="1" x14ac:dyDescent="0.3">
      <c r="A1" s="25" t="s">
        <v>34</v>
      </c>
      <c r="B1" s="75" t="str">
        <f>Poules!$A$5</f>
        <v>Sudosa-Desto</v>
      </c>
      <c r="C1" s="76"/>
      <c r="D1" s="76"/>
      <c r="E1" s="76"/>
      <c r="F1" s="76"/>
      <c r="G1" s="76"/>
      <c r="H1" s="77"/>
      <c r="I1" s="75" t="str">
        <f>Poules!$A$6</f>
        <v>Dros-Alterno</v>
      </c>
      <c r="J1" s="76"/>
      <c r="K1" s="76"/>
      <c r="L1" s="76"/>
      <c r="M1" s="76"/>
      <c r="N1" s="76"/>
      <c r="O1" s="77"/>
      <c r="P1" s="75" t="str">
        <f>Poules!$A$7</f>
        <v>VoCASA</v>
      </c>
      <c r="Q1" s="76"/>
      <c r="R1" s="76"/>
      <c r="S1" s="76"/>
      <c r="T1" s="76"/>
      <c r="U1" s="76"/>
      <c r="V1" s="77"/>
      <c r="W1" s="75" t="str">
        <f>Poules!$A$8</f>
        <v>Zaanstad</v>
      </c>
      <c r="X1" s="76"/>
      <c r="Y1" s="76"/>
      <c r="Z1" s="76"/>
      <c r="AA1" s="76"/>
      <c r="AB1" s="76"/>
      <c r="AC1" s="77"/>
      <c r="AD1" s="78" t="s">
        <v>31</v>
      </c>
      <c r="AE1" s="79"/>
      <c r="AF1" s="79"/>
      <c r="AG1" s="26" t="str">
        <f>IF(AN1=12,"Eindstand","Tussen-stand")</f>
        <v>Tussen-stand</v>
      </c>
      <c r="AH1" s="27">
        <v>1</v>
      </c>
      <c r="AI1" s="74" t="s">
        <v>32</v>
      </c>
      <c r="AJ1" s="74"/>
      <c r="AK1" s="74"/>
      <c r="AL1" s="74"/>
      <c r="AM1" s="74"/>
      <c r="AN1" s="28">
        <f>(AD2+AD5+AD8+AD11)/AH1</f>
        <v>0</v>
      </c>
      <c r="AV1" s="29"/>
      <c r="AW1" s="29"/>
      <c r="AX1" s="29"/>
    </row>
    <row r="2" spans="1:50" ht="30" customHeight="1" x14ac:dyDescent="0.25">
      <c r="A2" s="80" t="str">
        <f>B1</f>
        <v>Sudosa-Desto</v>
      </c>
      <c r="B2" s="83"/>
      <c r="C2" s="84"/>
      <c r="D2" s="84"/>
      <c r="E2" s="84"/>
      <c r="F2" s="84"/>
      <c r="G2" s="84"/>
      <c r="H2" s="85"/>
      <c r="I2" s="92">
        <f>Programma!T4</f>
        <v>0</v>
      </c>
      <c r="J2" s="93"/>
      <c r="K2" s="93"/>
      <c r="L2" s="30" t="s">
        <v>33</v>
      </c>
      <c r="M2" s="94">
        <f>Programma!V4</f>
        <v>0</v>
      </c>
      <c r="N2" s="94"/>
      <c r="O2" s="95"/>
      <c r="P2" s="92">
        <f>Programma!V12</f>
        <v>0</v>
      </c>
      <c r="Q2" s="93"/>
      <c r="R2" s="93"/>
      <c r="S2" s="30" t="s">
        <v>33</v>
      </c>
      <c r="T2" s="94">
        <f>Programma!T12</f>
        <v>0</v>
      </c>
      <c r="U2" s="94"/>
      <c r="V2" s="95"/>
      <c r="W2" s="92">
        <f>Programma!V20</f>
        <v>0</v>
      </c>
      <c r="X2" s="93"/>
      <c r="Y2" s="93"/>
      <c r="Z2" s="30" t="s">
        <v>33</v>
      </c>
      <c r="AA2" s="94">
        <f>Programma!T20</f>
        <v>0</v>
      </c>
      <c r="AB2" s="94"/>
      <c r="AC2" s="95"/>
      <c r="AD2" s="96">
        <f>I2+P2+W2</f>
        <v>0</v>
      </c>
      <c r="AE2" s="97"/>
      <c r="AF2" s="98"/>
      <c r="AG2" s="99">
        <f>AQ2</f>
        <v>1</v>
      </c>
      <c r="AH2" s="27" t="str">
        <f>A2</f>
        <v>Sudosa-Desto</v>
      </c>
      <c r="AI2" s="31">
        <f>IF(AD2=AD5,I2,0)</f>
        <v>0</v>
      </c>
      <c r="AJ2" s="32">
        <f>IF(AD2=AD8,P2,0)</f>
        <v>0</v>
      </c>
      <c r="AK2" s="33">
        <f>IF(AD2=AD11,W2,0)</f>
        <v>0</v>
      </c>
      <c r="AL2" s="34"/>
      <c r="AM2" s="34"/>
      <c r="AN2" s="29"/>
      <c r="AO2" s="35">
        <f t="shared" ref="AO2:AO13" si="0">SUM(AI2:AN2)</f>
        <v>0</v>
      </c>
      <c r="AP2" s="36">
        <f>AD2*10000000+AO2*100000+(AO3/MAX(AO4,1))*1000+AD4</f>
        <v>0</v>
      </c>
      <c r="AQ2" s="37">
        <f>RANK(AP2,AP:AP)</f>
        <v>1</v>
      </c>
    </row>
    <row r="3" spans="1:50" ht="30" customHeight="1" x14ac:dyDescent="0.25">
      <c r="A3" s="81"/>
      <c r="B3" s="86"/>
      <c r="C3" s="87"/>
      <c r="D3" s="87"/>
      <c r="E3" s="87"/>
      <c r="F3" s="87"/>
      <c r="G3" s="87"/>
      <c r="H3" s="88"/>
      <c r="I3" s="38">
        <f>Programma!H4</f>
        <v>0</v>
      </c>
      <c r="J3" s="30" t="s">
        <v>33</v>
      </c>
      <c r="K3" s="39">
        <f>Programma!J4</f>
        <v>0</v>
      </c>
      <c r="L3" s="40"/>
      <c r="M3" s="38">
        <f>Programma!L4</f>
        <v>0</v>
      </c>
      <c r="N3" s="30" t="s">
        <v>33</v>
      </c>
      <c r="O3" s="39">
        <f>Programma!N4</f>
        <v>0</v>
      </c>
      <c r="P3" s="38">
        <f>Programma!J12</f>
        <v>0</v>
      </c>
      <c r="Q3" s="30" t="s">
        <v>33</v>
      </c>
      <c r="R3" s="39">
        <f>Programma!H12</f>
        <v>0</v>
      </c>
      <c r="S3" s="40"/>
      <c r="T3" s="38">
        <f>Programma!N12</f>
        <v>0</v>
      </c>
      <c r="U3" s="30" t="s">
        <v>33</v>
      </c>
      <c r="V3" s="39">
        <f>Programma!L12</f>
        <v>0</v>
      </c>
      <c r="W3" s="38">
        <f>Programma!J20</f>
        <v>0</v>
      </c>
      <c r="X3" s="30" t="s">
        <v>33</v>
      </c>
      <c r="Y3" s="39">
        <f>Programma!H20</f>
        <v>0</v>
      </c>
      <c r="Z3" s="40"/>
      <c r="AA3" s="38">
        <f>Programma!N20</f>
        <v>0</v>
      </c>
      <c r="AB3" s="30" t="s">
        <v>33</v>
      </c>
      <c r="AC3" s="39">
        <f>Programma!L20</f>
        <v>0</v>
      </c>
      <c r="AD3" s="41">
        <f>I3+M3+P3+T3+W3+AA3</f>
        <v>0</v>
      </c>
      <c r="AE3" s="30" t="s">
        <v>33</v>
      </c>
      <c r="AF3" s="42">
        <f>K3+O3+R3+V3+Y3+AC3</f>
        <v>0</v>
      </c>
      <c r="AG3" s="100"/>
      <c r="AI3" s="31">
        <f>IF(AD2=AD5,I3+M3,0)</f>
        <v>0</v>
      </c>
      <c r="AJ3" s="32">
        <f>IF(AD2=AD8,P3+T3,0)</f>
        <v>0</v>
      </c>
      <c r="AK3" s="33">
        <f>IF(AD2=AD11,W3+AA3,0)</f>
        <v>0</v>
      </c>
      <c r="AL3" s="34"/>
      <c r="AM3" s="34"/>
      <c r="AN3" s="29"/>
      <c r="AO3" s="35">
        <f t="shared" si="0"/>
        <v>0</v>
      </c>
      <c r="AP3" s="43"/>
      <c r="AQ3" s="37"/>
    </row>
    <row r="4" spans="1:50" ht="30" customHeight="1" x14ac:dyDescent="0.25">
      <c r="A4" s="82"/>
      <c r="B4" s="89"/>
      <c r="C4" s="90"/>
      <c r="D4" s="90"/>
      <c r="E4" s="90"/>
      <c r="F4" s="90"/>
      <c r="G4" s="90"/>
      <c r="H4" s="91"/>
      <c r="I4" s="102">
        <f>(I3+M3)/MAX((K3+O3),1)</f>
        <v>0</v>
      </c>
      <c r="J4" s="103"/>
      <c r="K4" s="103"/>
      <c r="L4" s="103"/>
      <c r="M4" s="103"/>
      <c r="N4" s="103"/>
      <c r="O4" s="104"/>
      <c r="P4" s="102">
        <f>(P3+T3)/MAX((R3+V3),1)</f>
        <v>0</v>
      </c>
      <c r="Q4" s="103"/>
      <c r="R4" s="103"/>
      <c r="S4" s="103"/>
      <c r="T4" s="103"/>
      <c r="U4" s="103"/>
      <c r="V4" s="104"/>
      <c r="W4" s="102">
        <f>(W3+AA3)/MAX((Y3+AC3),1)</f>
        <v>0</v>
      </c>
      <c r="X4" s="103"/>
      <c r="Y4" s="103"/>
      <c r="Z4" s="103"/>
      <c r="AA4" s="103"/>
      <c r="AB4" s="103"/>
      <c r="AC4" s="104"/>
      <c r="AD4" s="96">
        <f>AD3/MAX(AF3,1)</f>
        <v>0</v>
      </c>
      <c r="AE4" s="97"/>
      <c r="AF4" s="98"/>
      <c r="AG4" s="101"/>
      <c r="AI4" s="31">
        <f>IF(AD2=AD5,K3+O3,0)</f>
        <v>0</v>
      </c>
      <c r="AJ4" s="32">
        <f>IF(AD2=AD8,R3+V3,0)</f>
        <v>0</v>
      </c>
      <c r="AK4" s="33">
        <f>IF(AD2=AD11,Y3+AC3,0)</f>
        <v>0</v>
      </c>
      <c r="AL4" s="34"/>
      <c r="AM4" s="34"/>
      <c r="AN4" s="29"/>
      <c r="AO4" s="35">
        <f t="shared" si="0"/>
        <v>0</v>
      </c>
      <c r="AP4" s="43"/>
      <c r="AQ4" s="37"/>
    </row>
    <row r="5" spans="1:50" ht="30" customHeight="1" x14ac:dyDescent="0.25">
      <c r="A5" s="80" t="str">
        <f>I1</f>
        <v>Dros-Alterno</v>
      </c>
      <c r="B5" s="105">
        <f>M2</f>
        <v>0</v>
      </c>
      <c r="C5" s="106"/>
      <c r="D5" s="106"/>
      <c r="E5" s="30" t="s">
        <v>33</v>
      </c>
      <c r="F5" s="107">
        <f>I2</f>
        <v>0</v>
      </c>
      <c r="G5" s="107"/>
      <c r="H5" s="108"/>
      <c r="I5" s="83"/>
      <c r="J5" s="84"/>
      <c r="K5" s="84"/>
      <c r="L5" s="84"/>
      <c r="M5" s="84"/>
      <c r="N5" s="84"/>
      <c r="O5" s="85"/>
      <c r="P5" s="92">
        <f>Programma!T24</f>
        <v>0</v>
      </c>
      <c r="Q5" s="93"/>
      <c r="R5" s="93"/>
      <c r="S5" s="30" t="s">
        <v>33</v>
      </c>
      <c r="T5" s="94">
        <f>Programma!V24</f>
        <v>0</v>
      </c>
      <c r="U5" s="94"/>
      <c r="V5" s="95"/>
      <c r="W5" s="92">
        <f>Programma!V16</f>
        <v>0</v>
      </c>
      <c r="X5" s="93"/>
      <c r="Y5" s="93"/>
      <c r="Z5" s="30" t="s">
        <v>33</v>
      </c>
      <c r="AA5" s="94">
        <f>Programma!T16</f>
        <v>0</v>
      </c>
      <c r="AB5" s="94"/>
      <c r="AC5" s="95"/>
      <c r="AD5" s="96">
        <f>B5+P5+W5</f>
        <v>0</v>
      </c>
      <c r="AE5" s="97"/>
      <c r="AF5" s="98"/>
      <c r="AG5" s="99">
        <f>AQ5</f>
        <v>1</v>
      </c>
      <c r="AH5" s="27" t="str">
        <f>A5</f>
        <v>Dros-Alterno</v>
      </c>
      <c r="AI5" s="31">
        <f>IF(AD2=AD5,B5,0)</f>
        <v>0</v>
      </c>
      <c r="AJ5" s="44">
        <f>IF(AD5=AD8,P5,0)</f>
        <v>0</v>
      </c>
      <c r="AK5" s="45">
        <f>IF(AD5=AD11,W5,0)</f>
        <v>0</v>
      </c>
      <c r="AL5" s="34"/>
      <c r="AM5" s="34"/>
      <c r="AN5" s="29"/>
      <c r="AO5" s="35">
        <f t="shared" si="0"/>
        <v>0</v>
      </c>
      <c r="AP5" s="36">
        <f>AD5*10000000+AO5*100000+(AO6/MAX(AO7,1))*1000+AD7</f>
        <v>0</v>
      </c>
      <c r="AQ5" s="37">
        <f>RANK(AP5,AP:AP)</f>
        <v>1</v>
      </c>
    </row>
    <row r="6" spans="1:50" ht="30" customHeight="1" x14ac:dyDescent="0.25">
      <c r="A6" s="81"/>
      <c r="B6" s="46">
        <f>K3</f>
        <v>0</v>
      </c>
      <c r="C6" s="30" t="s">
        <v>33</v>
      </c>
      <c r="D6" s="47">
        <f>I3</f>
        <v>0</v>
      </c>
      <c r="E6" s="48"/>
      <c r="F6" s="46">
        <f>O3</f>
        <v>0</v>
      </c>
      <c r="G6" s="30" t="s">
        <v>33</v>
      </c>
      <c r="H6" s="47">
        <f>M3</f>
        <v>0</v>
      </c>
      <c r="I6" s="86"/>
      <c r="J6" s="87"/>
      <c r="K6" s="87"/>
      <c r="L6" s="87"/>
      <c r="M6" s="87"/>
      <c r="N6" s="87"/>
      <c r="O6" s="88"/>
      <c r="P6" s="38">
        <f>Programma!H24</f>
        <v>0</v>
      </c>
      <c r="Q6" s="30" t="s">
        <v>33</v>
      </c>
      <c r="R6" s="39">
        <f>Programma!J24</f>
        <v>0</v>
      </c>
      <c r="S6" s="40"/>
      <c r="T6" s="38">
        <f>Programma!L24</f>
        <v>0</v>
      </c>
      <c r="U6" s="30" t="s">
        <v>33</v>
      </c>
      <c r="V6" s="39">
        <f>Programma!N24</f>
        <v>0</v>
      </c>
      <c r="W6" s="38">
        <f>Programma!J16</f>
        <v>0</v>
      </c>
      <c r="X6" s="30" t="s">
        <v>33</v>
      </c>
      <c r="Y6" s="49">
        <f>Programma!H16</f>
        <v>0</v>
      </c>
      <c r="Z6" s="40"/>
      <c r="AA6" s="38">
        <f>Programma!N16</f>
        <v>0</v>
      </c>
      <c r="AB6" s="30" t="s">
        <v>33</v>
      </c>
      <c r="AC6" s="39">
        <f>Programma!L16</f>
        <v>0</v>
      </c>
      <c r="AD6" s="41">
        <f>B6+F6+P6+T6+W6+AA6</f>
        <v>0</v>
      </c>
      <c r="AE6" s="30" t="s">
        <v>33</v>
      </c>
      <c r="AF6" s="42">
        <f>D6+H6+R6+V6+Y6+AC6</f>
        <v>0</v>
      </c>
      <c r="AG6" s="100"/>
      <c r="AI6" s="31">
        <f>IF(AD2=AD5,B6+F6,0)</f>
        <v>0</v>
      </c>
      <c r="AJ6" s="44">
        <f>IF(AD5=AD8,P6+T6,0)</f>
        <v>0</v>
      </c>
      <c r="AK6" s="45">
        <f>IF(AD5=AD11,W6+AA6,0)</f>
        <v>0</v>
      </c>
      <c r="AL6" s="34"/>
      <c r="AM6" s="34"/>
      <c r="AN6" s="29"/>
      <c r="AO6" s="35">
        <f t="shared" si="0"/>
        <v>0</v>
      </c>
      <c r="AP6" s="43"/>
      <c r="AQ6" s="37"/>
    </row>
    <row r="7" spans="1:50" ht="30" customHeight="1" x14ac:dyDescent="0.25">
      <c r="A7" s="82"/>
      <c r="B7" s="102">
        <f>(B6+F6)/MAX((D6+H6),1)</f>
        <v>0</v>
      </c>
      <c r="C7" s="103"/>
      <c r="D7" s="103"/>
      <c r="E7" s="103"/>
      <c r="F7" s="103"/>
      <c r="G7" s="103"/>
      <c r="H7" s="104"/>
      <c r="I7" s="89"/>
      <c r="J7" s="90"/>
      <c r="K7" s="90"/>
      <c r="L7" s="90"/>
      <c r="M7" s="90"/>
      <c r="N7" s="90"/>
      <c r="O7" s="91"/>
      <c r="P7" s="102">
        <f>(P6+T6)/MAX((R6+V6),1)</f>
        <v>0</v>
      </c>
      <c r="Q7" s="103"/>
      <c r="R7" s="103"/>
      <c r="S7" s="103"/>
      <c r="T7" s="103"/>
      <c r="U7" s="103"/>
      <c r="V7" s="104"/>
      <c r="W7" s="102">
        <f>(W6+AA6)/MAX((Y6+AC6),1)</f>
        <v>0</v>
      </c>
      <c r="X7" s="103"/>
      <c r="Y7" s="103"/>
      <c r="Z7" s="103"/>
      <c r="AA7" s="103"/>
      <c r="AB7" s="103"/>
      <c r="AC7" s="104"/>
      <c r="AD7" s="96">
        <f>AD6/MAX(AF6,1)</f>
        <v>0</v>
      </c>
      <c r="AE7" s="97"/>
      <c r="AF7" s="98"/>
      <c r="AG7" s="101"/>
      <c r="AI7" s="31">
        <f>IF(AD2=AD5,D6+H6,0)</f>
        <v>0</v>
      </c>
      <c r="AJ7" s="44">
        <f>IF(AD5=AD8,R6+V6,0)</f>
        <v>0</v>
      </c>
      <c r="AK7" s="45">
        <f>IF(AD5=AD11,Y6+AC6,0)</f>
        <v>0</v>
      </c>
      <c r="AL7" s="34"/>
      <c r="AM7" s="34"/>
      <c r="AN7" s="29"/>
      <c r="AO7" s="35">
        <f t="shared" si="0"/>
        <v>0</v>
      </c>
      <c r="AP7" s="43"/>
      <c r="AQ7" s="37"/>
    </row>
    <row r="8" spans="1:50" ht="30" customHeight="1" x14ac:dyDescent="0.25">
      <c r="A8" s="80" t="str">
        <f>P1</f>
        <v>VoCASA</v>
      </c>
      <c r="B8" s="92">
        <f>T2</f>
        <v>0</v>
      </c>
      <c r="C8" s="93"/>
      <c r="D8" s="93"/>
      <c r="E8" s="30" t="s">
        <v>33</v>
      </c>
      <c r="F8" s="94">
        <f>P2</f>
        <v>0</v>
      </c>
      <c r="G8" s="94"/>
      <c r="H8" s="95"/>
      <c r="I8" s="105">
        <f>T5</f>
        <v>0</v>
      </c>
      <c r="J8" s="106"/>
      <c r="K8" s="106"/>
      <c r="L8" s="30" t="s">
        <v>33</v>
      </c>
      <c r="M8" s="107">
        <f>P5</f>
        <v>0</v>
      </c>
      <c r="N8" s="107"/>
      <c r="O8" s="108"/>
      <c r="P8" s="83"/>
      <c r="Q8" s="84"/>
      <c r="R8" s="84"/>
      <c r="S8" s="84"/>
      <c r="T8" s="84"/>
      <c r="U8" s="84"/>
      <c r="V8" s="85"/>
      <c r="W8" s="92">
        <f>Programma!T8</f>
        <v>0</v>
      </c>
      <c r="X8" s="93"/>
      <c r="Y8" s="93"/>
      <c r="Z8" s="30" t="s">
        <v>33</v>
      </c>
      <c r="AA8" s="94">
        <f>Programma!V8</f>
        <v>0</v>
      </c>
      <c r="AB8" s="94"/>
      <c r="AC8" s="95"/>
      <c r="AD8" s="96">
        <f>B8+I8+W8</f>
        <v>0</v>
      </c>
      <c r="AE8" s="97"/>
      <c r="AF8" s="98"/>
      <c r="AG8" s="99">
        <f>AQ8</f>
        <v>1</v>
      </c>
      <c r="AH8" s="27" t="str">
        <f>A8</f>
        <v>VoCASA</v>
      </c>
      <c r="AI8" s="50">
        <f>IF(AD2=AD8,B8,0)</f>
        <v>0</v>
      </c>
      <c r="AJ8" s="44">
        <f>IF(AD5=AD8,I8,0)</f>
        <v>0</v>
      </c>
      <c r="AK8" s="51">
        <f>IF(AD8=AD11,W8,0)</f>
        <v>0</v>
      </c>
      <c r="AL8" s="34"/>
      <c r="AM8" s="34"/>
      <c r="AN8" s="29"/>
      <c r="AO8" s="35">
        <f t="shared" si="0"/>
        <v>0</v>
      </c>
      <c r="AP8" s="36">
        <f>AD8*10000000+AO8*100000+(AO9/MAX(AO10,1))*1000+AD10</f>
        <v>0</v>
      </c>
      <c r="AQ8" s="37">
        <f>RANK(AP8,AP:AP)</f>
        <v>1</v>
      </c>
    </row>
    <row r="9" spans="1:50" ht="30" customHeight="1" x14ac:dyDescent="0.25">
      <c r="A9" s="81"/>
      <c r="B9" s="38">
        <f>R3</f>
        <v>0</v>
      </c>
      <c r="C9" s="30" t="s">
        <v>33</v>
      </c>
      <c r="D9" s="39">
        <f>P3</f>
        <v>0</v>
      </c>
      <c r="E9" s="40"/>
      <c r="F9" s="38">
        <f>V3</f>
        <v>0</v>
      </c>
      <c r="G9" s="30" t="s">
        <v>33</v>
      </c>
      <c r="H9" s="39">
        <f>T3</f>
        <v>0</v>
      </c>
      <c r="I9" s="46">
        <f>R6</f>
        <v>0</v>
      </c>
      <c r="J9" s="30" t="s">
        <v>33</v>
      </c>
      <c r="K9" s="47">
        <f>P6</f>
        <v>0</v>
      </c>
      <c r="L9" s="48"/>
      <c r="M9" s="46">
        <f>V6</f>
        <v>0</v>
      </c>
      <c r="N9" s="30" t="s">
        <v>33</v>
      </c>
      <c r="O9" s="47">
        <f>T6</f>
        <v>0</v>
      </c>
      <c r="P9" s="86"/>
      <c r="Q9" s="87"/>
      <c r="R9" s="87"/>
      <c r="S9" s="87"/>
      <c r="T9" s="87"/>
      <c r="U9" s="87"/>
      <c r="V9" s="88"/>
      <c r="W9" s="38">
        <f>Programma!H8</f>
        <v>0</v>
      </c>
      <c r="X9" s="30" t="s">
        <v>33</v>
      </c>
      <c r="Y9" s="39">
        <f>Programma!J8</f>
        <v>0</v>
      </c>
      <c r="Z9" s="40"/>
      <c r="AA9" s="38">
        <f>Programma!L8</f>
        <v>0</v>
      </c>
      <c r="AB9" s="30" t="s">
        <v>33</v>
      </c>
      <c r="AC9" s="39">
        <f>Programma!N8</f>
        <v>0</v>
      </c>
      <c r="AD9" s="41">
        <f>B9+F9+I9+M9+W9+AA9</f>
        <v>0</v>
      </c>
      <c r="AE9" s="30" t="s">
        <v>33</v>
      </c>
      <c r="AF9" s="42">
        <f>D9+H9+K9+O9+Y9+AC9</f>
        <v>0</v>
      </c>
      <c r="AG9" s="100"/>
      <c r="AI9" s="32">
        <f>IF(AD2=AD8,B9+F9,0)</f>
        <v>0</v>
      </c>
      <c r="AJ9" s="44">
        <f>IF(AD5=AD8,I9+M9,0)</f>
        <v>0</v>
      </c>
      <c r="AK9" s="51">
        <f>IF(AD8=AD11,W9+AA9,0)</f>
        <v>0</v>
      </c>
      <c r="AL9" s="34"/>
      <c r="AM9" s="34"/>
      <c r="AN9" s="29"/>
      <c r="AO9" s="35">
        <f t="shared" si="0"/>
        <v>0</v>
      </c>
      <c r="AP9" s="43"/>
      <c r="AQ9" s="37"/>
    </row>
    <row r="10" spans="1:50" ht="30" customHeight="1" x14ac:dyDescent="0.25">
      <c r="A10" s="82"/>
      <c r="B10" s="102">
        <f>(B9+F9)/MAX((D9+H9),1)</f>
        <v>0</v>
      </c>
      <c r="C10" s="103"/>
      <c r="D10" s="103"/>
      <c r="E10" s="103"/>
      <c r="F10" s="103"/>
      <c r="G10" s="103"/>
      <c r="H10" s="104"/>
      <c r="I10" s="102">
        <f>(I9+M9)/MAX((K9+O9),1)</f>
        <v>0</v>
      </c>
      <c r="J10" s="103"/>
      <c r="K10" s="103"/>
      <c r="L10" s="103"/>
      <c r="M10" s="103"/>
      <c r="N10" s="103"/>
      <c r="O10" s="104"/>
      <c r="P10" s="89"/>
      <c r="Q10" s="90"/>
      <c r="R10" s="90"/>
      <c r="S10" s="90"/>
      <c r="T10" s="90"/>
      <c r="U10" s="90"/>
      <c r="V10" s="91"/>
      <c r="W10" s="102">
        <f>(W9+AA9)/MAX((Y9+AC9),1)</f>
        <v>0</v>
      </c>
      <c r="X10" s="103"/>
      <c r="Y10" s="103"/>
      <c r="Z10" s="103"/>
      <c r="AA10" s="103"/>
      <c r="AB10" s="103"/>
      <c r="AC10" s="104"/>
      <c r="AD10" s="96">
        <f>AD9/MAX(AF9,1)</f>
        <v>0</v>
      </c>
      <c r="AE10" s="97"/>
      <c r="AF10" s="98"/>
      <c r="AG10" s="101"/>
      <c r="AI10" s="32">
        <f>IF(AD2=AD8,D9+H9,0)</f>
        <v>0</v>
      </c>
      <c r="AJ10" s="44">
        <f>IF(AD5=AD8,K9+O9,0)</f>
        <v>0</v>
      </c>
      <c r="AK10" s="51">
        <f>IF(AD8=AD11,Y9+AC9,0)</f>
        <v>0</v>
      </c>
      <c r="AL10" s="34"/>
      <c r="AM10" s="34"/>
      <c r="AN10" s="29"/>
      <c r="AO10" s="35">
        <f t="shared" si="0"/>
        <v>0</v>
      </c>
      <c r="AP10" s="43"/>
      <c r="AQ10" s="37"/>
    </row>
    <row r="11" spans="1:50" ht="30" customHeight="1" x14ac:dyDescent="0.25">
      <c r="A11" s="80" t="str">
        <f>W1</f>
        <v>Zaanstad</v>
      </c>
      <c r="B11" s="105">
        <f>AA2</f>
        <v>0</v>
      </c>
      <c r="C11" s="106"/>
      <c r="D11" s="106"/>
      <c r="E11" s="30" t="s">
        <v>33</v>
      </c>
      <c r="F11" s="107">
        <f>W2</f>
        <v>0</v>
      </c>
      <c r="G11" s="107"/>
      <c r="H11" s="108"/>
      <c r="I11" s="92">
        <f>AA5</f>
        <v>0</v>
      </c>
      <c r="J11" s="93"/>
      <c r="K11" s="93"/>
      <c r="L11" s="30" t="s">
        <v>33</v>
      </c>
      <c r="M11" s="94">
        <f>W5</f>
        <v>0</v>
      </c>
      <c r="N11" s="94"/>
      <c r="O11" s="95"/>
      <c r="P11" s="105">
        <f>AA8</f>
        <v>0</v>
      </c>
      <c r="Q11" s="106"/>
      <c r="R11" s="106"/>
      <c r="S11" s="30" t="s">
        <v>33</v>
      </c>
      <c r="T11" s="107">
        <f>W8</f>
        <v>0</v>
      </c>
      <c r="U11" s="107"/>
      <c r="V11" s="108"/>
      <c r="W11" s="83"/>
      <c r="X11" s="84"/>
      <c r="Y11" s="84"/>
      <c r="Z11" s="84"/>
      <c r="AA11" s="84"/>
      <c r="AB11" s="84"/>
      <c r="AC11" s="85"/>
      <c r="AD11" s="96">
        <f>B11+I11+P11</f>
        <v>0</v>
      </c>
      <c r="AE11" s="97"/>
      <c r="AF11" s="98"/>
      <c r="AG11" s="99">
        <f>AQ11</f>
        <v>1</v>
      </c>
      <c r="AH11" s="27" t="str">
        <f>A11</f>
        <v>Zaanstad</v>
      </c>
      <c r="AI11" s="52">
        <f>IF(AD2=AD11,B11,0)</f>
        <v>0</v>
      </c>
      <c r="AJ11" s="45">
        <f>IF(AD5=AD11,I11,0)</f>
        <v>0</v>
      </c>
      <c r="AK11" s="51">
        <f>IF(AD8=AD11,P11,0)</f>
        <v>0</v>
      </c>
      <c r="AL11" s="34"/>
      <c r="AM11" s="34"/>
      <c r="AN11" s="29"/>
      <c r="AO11" s="35">
        <f t="shared" si="0"/>
        <v>0</v>
      </c>
      <c r="AP11" s="36">
        <f>AD11*10000000+AO11*100000+(AO12/MAX(AO13,1))*1000+AD13</f>
        <v>0</v>
      </c>
      <c r="AQ11" s="37">
        <f>RANK(AP11,AP:AP)</f>
        <v>1</v>
      </c>
    </row>
    <row r="12" spans="1:50" ht="30" customHeight="1" x14ac:dyDescent="0.25">
      <c r="A12" s="81"/>
      <c r="B12" s="46">
        <f>Y3</f>
        <v>0</v>
      </c>
      <c r="C12" s="30" t="s">
        <v>33</v>
      </c>
      <c r="D12" s="47">
        <f>W3</f>
        <v>0</v>
      </c>
      <c r="E12" s="48"/>
      <c r="F12" s="46">
        <f>AC3</f>
        <v>0</v>
      </c>
      <c r="G12" s="30" t="s">
        <v>33</v>
      </c>
      <c r="H12" s="47">
        <f>AA3</f>
        <v>0</v>
      </c>
      <c r="I12" s="38">
        <f>Y6</f>
        <v>0</v>
      </c>
      <c r="J12" s="30" t="s">
        <v>33</v>
      </c>
      <c r="K12" s="39">
        <f>W6</f>
        <v>0</v>
      </c>
      <c r="L12" s="40"/>
      <c r="M12" s="38">
        <f>AC6</f>
        <v>0</v>
      </c>
      <c r="N12" s="30" t="s">
        <v>33</v>
      </c>
      <c r="O12" s="39">
        <f>AA6</f>
        <v>0</v>
      </c>
      <c r="P12" s="46">
        <f>Y9</f>
        <v>0</v>
      </c>
      <c r="Q12" s="30" t="s">
        <v>33</v>
      </c>
      <c r="R12" s="47">
        <f>W9</f>
        <v>0</v>
      </c>
      <c r="S12" s="48"/>
      <c r="T12" s="46">
        <f>AC9</f>
        <v>0</v>
      </c>
      <c r="U12" s="30" t="s">
        <v>33</v>
      </c>
      <c r="V12" s="47">
        <f>AA9</f>
        <v>0</v>
      </c>
      <c r="W12" s="86"/>
      <c r="X12" s="87"/>
      <c r="Y12" s="87"/>
      <c r="Z12" s="87"/>
      <c r="AA12" s="87"/>
      <c r="AB12" s="87"/>
      <c r="AC12" s="88"/>
      <c r="AD12" s="41">
        <f>B12+F12+I12+M12+P12+T12</f>
        <v>0</v>
      </c>
      <c r="AE12" s="30" t="s">
        <v>33</v>
      </c>
      <c r="AF12" s="42">
        <f>D12+H12+K12+O12+R12+V12</f>
        <v>0</v>
      </c>
      <c r="AG12" s="100"/>
      <c r="AI12" s="33">
        <f>IF(AD2=AD11,B12+F12,0)</f>
        <v>0</v>
      </c>
      <c r="AJ12" s="45">
        <f>IF(AD5=AD11,I12+M12,0)</f>
        <v>0</v>
      </c>
      <c r="AK12" s="51">
        <f>IF(AD8=AD11,P12+T12,0)</f>
        <v>0</v>
      </c>
      <c r="AL12" s="34"/>
      <c r="AM12" s="34"/>
      <c r="AN12" s="29"/>
      <c r="AO12" s="35">
        <f t="shared" si="0"/>
        <v>0</v>
      </c>
      <c r="AP12" s="43"/>
      <c r="AQ12" s="37"/>
    </row>
    <row r="13" spans="1:50" ht="30" customHeight="1" thickBot="1" x14ac:dyDescent="0.3">
      <c r="A13" s="109"/>
      <c r="B13" s="111">
        <f>(B12+F12)/MAX((D12+H12),1)</f>
        <v>0</v>
      </c>
      <c r="C13" s="112"/>
      <c r="D13" s="112"/>
      <c r="E13" s="112"/>
      <c r="F13" s="112"/>
      <c r="G13" s="112"/>
      <c r="H13" s="113"/>
      <c r="I13" s="111">
        <f>(I12+M12)/MAX((K12+O12),1)</f>
        <v>0</v>
      </c>
      <c r="J13" s="112"/>
      <c r="K13" s="112"/>
      <c r="L13" s="112"/>
      <c r="M13" s="112"/>
      <c r="N13" s="112"/>
      <c r="O13" s="113"/>
      <c r="P13" s="111">
        <f>(P12+T12)/MAX((R12+V12),1)</f>
        <v>0</v>
      </c>
      <c r="Q13" s="112"/>
      <c r="R13" s="112"/>
      <c r="S13" s="112"/>
      <c r="T13" s="112"/>
      <c r="U13" s="112"/>
      <c r="V13" s="113"/>
      <c r="W13" s="89"/>
      <c r="X13" s="90"/>
      <c r="Y13" s="90"/>
      <c r="Z13" s="90"/>
      <c r="AA13" s="90"/>
      <c r="AB13" s="90"/>
      <c r="AC13" s="91"/>
      <c r="AD13" s="114">
        <f>AD12/MAX(AF12,1)</f>
        <v>0</v>
      </c>
      <c r="AE13" s="115"/>
      <c r="AF13" s="116"/>
      <c r="AG13" s="110"/>
      <c r="AI13" s="33">
        <f>IF(AD2=AD11,D12+H12,0)</f>
        <v>0</v>
      </c>
      <c r="AJ13" s="45">
        <f>IF(AD5=AD11,K12+O12,0)</f>
        <v>0</v>
      </c>
      <c r="AK13" s="51">
        <f>IF(AD8=AD11,R12+V12,0)</f>
        <v>0</v>
      </c>
      <c r="AL13" s="34"/>
      <c r="AM13" s="34"/>
      <c r="AN13" s="29"/>
      <c r="AO13" s="35">
        <f t="shared" si="0"/>
        <v>0</v>
      </c>
      <c r="AP13" s="29"/>
      <c r="AQ13" s="37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27" customWidth="1"/>
    <col min="2" max="2" width="3.7109375" style="27" customWidth="1"/>
    <col min="3" max="3" width="1.85546875" style="53" customWidth="1"/>
    <col min="4" max="4" width="3.7109375" style="27" customWidth="1"/>
    <col min="5" max="5" width="1.85546875" style="53" customWidth="1"/>
    <col min="6" max="6" width="3.7109375" style="27" customWidth="1"/>
    <col min="7" max="7" width="1.85546875" style="53" customWidth="1"/>
    <col min="8" max="9" width="3.7109375" style="27" customWidth="1"/>
    <col min="10" max="10" width="1.85546875" style="53" customWidth="1"/>
    <col min="11" max="11" width="3.7109375" style="27" customWidth="1"/>
    <col min="12" max="12" width="1.85546875" style="53" customWidth="1"/>
    <col min="13" max="13" width="3.7109375" style="27" customWidth="1"/>
    <col min="14" max="14" width="1.85546875" style="53" customWidth="1"/>
    <col min="15" max="16" width="3.7109375" style="27" customWidth="1"/>
    <col min="17" max="17" width="1.85546875" style="53" customWidth="1"/>
    <col min="18" max="18" width="3.7109375" style="27" customWidth="1"/>
    <col min="19" max="19" width="1.85546875" style="53" customWidth="1"/>
    <col min="20" max="20" width="3.7109375" style="27" customWidth="1"/>
    <col min="21" max="21" width="1.85546875" style="53" customWidth="1"/>
    <col min="22" max="23" width="3.7109375" style="27" customWidth="1"/>
    <col min="24" max="24" width="1.85546875" style="53" customWidth="1"/>
    <col min="25" max="25" width="3.7109375" style="27" customWidth="1"/>
    <col min="26" max="26" width="1.85546875" style="53" customWidth="1"/>
    <col min="27" max="27" width="3.7109375" style="27" customWidth="1"/>
    <col min="28" max="28" width="1.85546875" style="53" customWidth="1"/>
    <col min="29" max="29" width="3.7109375" style="27" customWidth="1"/>
    <col min="30" max="30" width="6.7109375" style="27" customWidth="1"/>
    <col min="31" max="31" width="1.7109375" style="53" customWidth="1"/>
    <col min="32" max="32" width="6.7109375" style="27" customWidth="1"/>
    <col min="33" max="33" width="13.7109375" style="27" customWidth="1"/>
    <col min="34" max="34" width="9.140625" style="27" hidden="1" customWidth="1"/>
    <col min="35" max="41" width="5.7109375" style="27" hidden="1" customWidth="1"/>
    <col min="42" max="42" width="15.7109375" style="27" hidden="1" customWidth="1"/>
    <col min="43" max="43" width="5.7109375" style="27" hidden="1" customWidth="1"/>
    <col min="44" max="16384" width="9.140625" style="27"/>
  </cols>
  <sheetData>
    <row r="1" spans="1:50" ht="90" customHeight="1" x14ac:dyDescent="0.3">
      <c r="A1" s="25" t="s">
        <v>35</v>
      </c>
      <c r="B1" s="75" t="str">
        <f>Poules!$A$10</f>
        <v>Reflex</v>
      </c>
      <c r="C1" s="76"/>
      <c r="D1" s="76"/>
      <c r="E1" s="76"/>
      <c r="F1" s="76"/>
      <c r="G1" s="76"/>
      <c r="H1" s="77"/>
      <c r="I1" s="75" t="str">
        <f>Poules!$A$11</f>
        <v>SV Dynamo</v>
      </c>
      <c r="J1" s="76"/>
      <c r="K1" s="76"/>
      <c r="L1" s="76"/>
      <c r="M1" s="76"/>
      <c r="N1" s="76"/>
      <c r="O1" s="77"/>
      <c r="P1" s="75" t="str">
        <f>Poules!$A$12</f>
        <v>SURF (Assen)</v>
      </c>
      <c r="Q1" s="76"/>
      <c r="R1" s="76"/>
      <c r="S1" s="76"/>
      <c r="T1" s="76"/>
      <c r="U1" s="76"/>
      <c r="V1" s="77"/>
      <c r="W1" s="75" t="str">
        <f>Poules!$A$13</f>
        <v>Orion Volleybal Doetinchem</v>
      </c>
      <c r="X1" s="76"/>
      <c r="Y1" s="76"/>
      <c r="Z1" s="76"/>
      <c r="AA1" s="76"/>
      <c r="AB1" s="76"/>
      <c r="AC1" s="77"/>
      <c r="AD1" s="78" t="s">
        <v>31</v>
      </c>
      <c r="AE1" s="79"/>
      <c r="AF1" s="79"/>
      <c r="AG1" s="26" t="str">
        <f>IF(AN1=12,"Eindstand","Tussen-stand")</f>
        <v>Tussen-stand</v>
      </c>
      <c r="AH1" s="27">
        <v>1</v>
      </c>
      <c r="AI1" s="74" t="s">
        <v>32</v>
      </c>
      <c r="AJ1" s="74"/>
      <c r="AK1" s="74"/>
      <c r="AL1" s="74"/>
      <c r="AM1" s="74"/>
      <c r="AN1" s="28">
        <f>(AD2+AD5+AD8+AD11)/AH1</f>
        <v>0</v>
      </c>
      <c r="AV1" s="29"/>
      <c r="AW1" s="29"/>
      <c r="AX1" s="29"/>
    </row>
    <row r="2" spans="1:50" ht="30" customHeight="1" x14ac:dyDescent="0.25">
      <c r="A2" s="80" t="str">
        <f>B1</f>
        <v>Reflex</v>
      </c>
      <c r="B2" s="83"/>
      <c r="C2" s="84"/>
      <c r="D2" s="84"/>
      <c r="E2" s="84"/>
      <c r="F2" s="84"/>
      <c r="G2" s="84"/>
      <c r="H2" s="85"/>
      <c r="I2" s="92">
        <f>Programma!T5</f>
        <v>0</v>
      </c>
      <c r="J2" s="93"/>
      <c r="K2" s="93"/>
      <c r="L2" s="30" t="s">
        <v>33</v>
      </c>
      <c r="M2" s="94">
        <f>Programma!V5</f>
        <v>0</v>
      </c>
      <c r="N2" s="94"/>
      <c r="O2" s="95"/>
      <c r="P2" s="92">
        <f>Programma!V13</f>
        <v>0</v>
      </c>
      <c r="Q2" s="93"/>
      <c r="R2" s="93"/>
      <c r="S2" s="30" t="s">
        <v>33</v>
      </c>
      <c r="T2" s="94">
        <f>Programma!T13</f>
        <v>0</v>
      </c>
      <c r="U2" s="94"/>
      <c r="V2" s="95"/>
      <c r="W2" s="92">
        <f>Programma!V21</f>
        <v>0</v>
      </c>
      <c r="X2" s="93"/>
      <c r="Y2" s="93"/>
      <c r="Z2" s="30" t="s">
        <v>33</v>
      </c>
      <c r="AA2" s="94">
        <f>Programma!T21</f>
        <v>0</v>
      </c>
      <c r="AB2" s="94"/>
      <c r="AC2" s="95"/>
      <c r="AD2" s="96">
        <f>I2+P2+W2</f>
        <v>0</v>
      </c>
      <c r="AE2" s="97"/>
      <c r="AF2" s="98"/>
      <c r="AG2" s="99">
        <f>AQ2</f>
        <v>1</v>
      </c>
      <c r="AH2" s="27" t="str">
        <f>A2</f>
        <v>Reflex</v>
      </c>
      <c r="AI2" s="31">
        <f>IF(AD2=AD5,I2,0)</f>
        <v>0</v>
      </c>
      <c r="AJ2" s="32">
        <f>IF(AD2=AD8,P2,0)</f>
        <v>0</v>
      </c>
      <c r="AK2" s="33">
        <f>IF(AD2=AD11,W2,0)</f>
        <v>0</v>
      </c>
      <c r="AL2" s="34"/>
      <c r="AM2" s="34"/>
      <c r="AN2" s="29"/>
      <c r="AO2" s="35">
        <f t="shared" ref="AO2:AO13" si="0">SUM(AI2:AN2)</f>
        <v>0</v>
      </c>
      <c r="AP2" s="36">
        <f>AD2*10000000+AO2*100000+(AO3/MAX(AO4,1))*1000+AD4</f>
        <v>0</v>
      </c>
      <c r="AQ2" s="37">
        <f>RANK(AP2,AP:AP)</f>
        <v>1</v>
      </c>
    </row>
    <row r="3" spans="1:50" ht="30" customHeight="1" x14ac:dyDescent="0.25">
      <c r="A3" s="81"/>
      <c r="B3" s="86"/>
      <c r="C3" s="87"/>
      <c r="D3" s="87"/>
      <c r="E3" s="87"/>
      <c r="F3" s="87"/>
      <c r="G3" s="87"/>
      <c r="H3" s="88"/>
      <c r="I3" s="38">
        <f>Programma!H5</f>
        <v>0</v>
      </c>
      <c r="J3" s="30" t="s">
        <v>33</v>
      </c>
      <c r="K3" s="39">
        <f>Programma!J5</f>
        <v>0</v>
      </c>
      <c r="L3" s="40"/>
      <c r="M3" s="38">
        <f>Programma!L5</f>
        <v>0</v>
      </c>
      <c r="N3" s="30" t="s">
        <v>33</v>
      </c>
      <c r="O3" s="39">
        <f>Programma!N5</f>
        <v>0</v>
      </c>
      <c r="P3" s="38">
        <f>Programma!J13</f>
        <v>0</v>
      </c>
      <c r="Q3" s="30" t="s">
        <v>33</v>
      </c>
      <c r="R3" s="39">
        <f>Programma!H13</f>
        <v>0</v>
      </c>
      <c r="S3" s="40"/>
      <c r="T3" s="38">
        <f>Programma!N13</f>
        <v>0</v>
      </c>
      <c r="U3" s="30" t="s">
        <v>33</v>
      </c>
      <c r="V3" s="39">
        <f>Programma!L13</f>
        <v>0</v>
      </c>
      <c r="W3" s="38">
        <f>Programma!J21</f>
        <v>0</v>
      </c>
      <c r="X3" s="30" t="s">
        <v>33</v>
      </c>
      <c r="Y3" s="39">
        <f>Programma!H21</f>
        <v>0</v>
      </c>
      <c r="Z3" s="40"/>
      <c r="AA3" s="38">
        <f>Programma!N21</f>
        <v>0</v>
      </c>
      <c r="AB3" s="30" t="s">
        <v>33</v>
      </c>
      <c r="AC3" s="39">
        <f>Programma!L21</f>
        <v>0</v>
      </c>
      <c r="AD3" s="41">
        <f>I3+M3+P3+T3+W3+AA3</f>
        <v>0</v>
      </c>
      <c r="AE3" s="30" t="s">
        <v>33</v>
      </c>
      <c r="AF3" s="42">
        <f>K3+O3+R3+V3+Y3+AC3</f>
        <v>0</v>
      </c>
      <c r="AG3" s="100"/>
      <c r="AI3" s="31">
        <f>IF(AD2=AD5,I3+M3,0)</f>
        <v>0</v>
      </c>
      <c r="AJ3" s="32">
        <f>IF(AD2=AD8,P3+T3,0)</f>
        <v>0</v>
      </c>
      <c r="AK3" s="33">
        <f>IF(AD2=AD11,W3+AA3,0)</f>
        <v>0</v>
      </c>
      <c r="AL3" s="34"/>
      <c r="AM3" s="34"/>
      <c r="AN3" s="29"/>
      <c r="AO3" s="35">
        <f t="shared" si="0"/>
        <v>0</v>
      </c>
      <c r="AP3" s="43"/>
      <c r="AQ3" s="37"/>
    </row>
    <row r="4" spans="1:50" ht="30" customHeight="1" x14ac:dyDescent="0.25">
      <c r="A4" s="82"/>
      <c r="B4" s="89"/>
      <c r="C4" s="90"/>
      <c r="D4" s="90"/>
      <c r="E4" s="90"/>
      <c r="F4" s="90"/>
      <c r="G4" s="90"/>
      <c r="H4" s="91"/>
      <c r="I4" s="102">
        <f>(I3+M3)/MAX((K3+O3),1)</f>
        <v>0</v>
      </c>
      <c r="J4" s="103"/>
      <c r="K4" s="103"/>
      <c r="L4" s="103"/>
      <c r="M4" s="103"/>
      <c r="N4" s="103"/>
      <c r="O4" s="104"/>
      <c r="P4" s="102">
        <f>(P3+T3)/MAX((R3+V3),1)</f>
        <v>0</v>
      </c>
      <c r="Q4" s="103"/>
      <c r="R4" s="103"/>
      <c r="S4" s="103"/>
      <c r="T4" s="103"/>
      <c r="U4" s="103"/>
      <c r="V4" s="104"/>
      <c r="W4" s="102">
        <f>(W3+AA3)/MAX((Y3+AC3),1)</f>
        <v>0</v>
      </c>
      <c r="X4" s="103"/>
      <c r="Y4" s="103"/>
      <c r="Z4" s="103"/>
      <c r="AA4" s="103"/>
      <c r="AB4" s="103"/>
      <c r="AC4" s="104"/>
      <c r="AD4" s="96">
        <f>AD3/MAX(AF3,1)</f>
        <v>0</v>
      </c>
      <c r="AE4" s="97"/>
      <c r="AF4" s="98"/>
      <c r="AG4" s="101"/>
      <c r="AI4" s="31">
        <f>IF(AD2=AD5,K3+O3,0)</f>
        <v>0</v>
      </c>
      <c r="AJ4" s="32">
        <f>IF(AD2=AD8,R3+V3,0)</f>
        <v>0</v>
      </c>
      <c r="AK4" s="33">
        <f>IF(AD2=AD11,Y3+AC3,0)</f>
        <v>0</v>
      </c>
      <c r="AL4" s="34"/>
      <c r="AM4" s="34"/>
      <c r="AN4" s="29"/>
      <c r="AO4" s="35">
        <f t="shared" si="0"/>
        <v>0</v>
      </c>
      <c r="AP4" s="43"/>
      <c r="AQ4" s="37"/>
    </row>
    <row r="5" spans="1:50" ht="30" customHeight="1" x14ac:dyDescent="0.25">
      <c r="A5" s="80" t="str">
        <f>I1</f>
        <v>SV Dynamo</v>
      </c>
      <c r="B5" s="105">
        <f>M2</f>
        <v>0</v>
      </c>
      <c r="C5" s="106"/>
      <c r="D5" s="106"/>
      <c r="E5" s="30" t="s">
        <v>33</v>
      </c>
      <c r="F5" s="107">
        <f>I2</f>
        <v>0</v>
      </c>
      <c r="G5" s="107"/>
      <c r="H5" s="108"/>
      <c r="I5" s="83"/>
      <c r="J5" s="84"/>
      <c r="K5" s="84"/>
      <c r="L5" s="84"/>
      <c r="M5" s="84"/>
      <c r="N5" s="84"/>
      <c r="O5" s="85"/>
      <c r="P5" s="92">
        <f>Programma!T25</f>
        <v>0</v>
      </c>
      <c r="Q5" s="93"/>
      <c r="R5" s="93"/>
      <c r="S5" s="30" t="s">
        <v>33</v>
      </c>
      <c r="T5" s="94">
        <f>Programma!V25</f>
        <v>0</v>
      </c>
      <c r="U5" s="94"/>
      <c r="V5" s="95"/>
      <c r="W5" s="92">
        <f>Programma!V17</f>
        <v>0</v>
      </c>
      <c r="X5" s="93"/>
      <c r="Y5" s="93"/>
      <c r="Z5" s="30" t="s">
        <v>33</v>
      </c>
      <c r="AA5" s="94">
        <f>Programma!T17</f>
        <v>0</v>
      </c>
      <c r="AB5" s="94"/>
      <c r="AC5" s="95"/>
      <c r="AD5" s="96">
        <f>B5+P5+W5</f>
        <v>0</v>
      </c>
      <c r="AE5" s="97"/>
      <c r="AF5" s="98"/>
      <c r="AG5" s="99">
        <f>AQ5</f>
        <v>1</v>
      </c>
      <c r="AH5" s="27" t="str">
        <f>A5</f>
        <v>SV Dynamo</v>
      </c>
      <c r="AI5" s="31">
        <f>IF(AD2=AD5,B5,0)</f>
        <v>0</v>
      </c>
      <c r="AJ5" s="44">
        <f>IF(AD5=AD8,P5,0)</f>
        <v>0</v>
      </c>
      <c r="AK5" s="45">
        <f>IF(AD5=AD11,W5,0)</f>
        <v>0</v>
      </c>
      <c r="AL5" s="34"/>
      <c r="AM5" s="34"/>
      <c r="AN5" s="29"/>
      <c r="AO5" s="35">
        <f t="shared" si="0"/>
        <v>0</v>
      </c>
      <c r="AP5" s="36">
        <f>AD5*10000000+AO5*100000+(AO6/MAX(AO7,1))*1000+AD7</f>
        <v>0</v>
      </c>
      <c r="AQ5" s="37">
        <f>RANK(AP5,AP:AP)</f>
        <v>1</v>
      </c>
    </row>
    <row r="6" spans="1:50" ht="30" customHeight="1" x14ac:dyDescent="0.25">
      <c r="A6" s="81"/>
      <c r="B6" s="46">
        <f>K3</f>
        <v>0</v>
      </c>
      <c r="C6" s="30" t="s">
        <v>33</v>
      </c>
      <c r="D6" s="47">
        <f>I3</f>
        <v>0</v>
      </c>
      <c r="E6" s="48"/>
      <c r="F6" s="46">
        <f>O3</f>
        <v>0</v>
      </c>
      <c r="G6" s="30" t="s">
        <v>33</v>
      </c>
      <c r="H6" s="47">
        <f>M3</f>
        <v>0</v>
      </c>
      <c r="I6" s="86"/>
      <c r="J6" s="87"/>
      <c r="K6" s="87"/>
      <c r="L6" s="87"/>
      <c r="M6" s="87"/>
      <c r="N6" s="87"/>
      <c r="O6" s="88"/>
      <c r="P6" s="38">
        <f>Programma!H25</f>
        <v>0</v>
      </c>
      <c r="Q6" s="30" t="s">
        <v>33</v>
      </c>
      <c r="R6" s="39">
        <f>Programma!J25</f>
        <v>0</v>
      </c>
      <c r="S6" s="40"/>
      <c r="T6" s="38">
        <f>Programma!L25</f>
        <v>0</v>
      </c>
      <c r="U6" s="30" t="s">
        <v>33</v>
      </c>
      <c r="V6" s="39">
        <f>Programma!N25</f>
        <v>0</v>
      </c>
      <c r="W6" s="38">
        <f>Programma!J17</f>
        <v>0</v>
      </c>
      <c r="X6" s="30" t="s">
        <v>33</v>
      </c>
      <c r="Y6" s="49">
        <f>Programma!H17</f>
        <v>0</v>
      </c>
      <c r="Z6" s="40"/>
      <c r="AA6" s="38">
        <f>Programma!N17</f>
        <v>0</v>
      </c>
      <c r="AB6" s="30" t="s">
        <v>33</v>
      </c>
      <c r="AC6" s="39">
        <f>Programma!L17</f>
        <v>0</v>
      </c>
      <c r="AD6" s="41">
        <f>B6+F6+P6+T6+W6+AA6</f>
        <v>0</v>
      </c>
      <c r="AE6" s="30" t="s">
        <v>33</v>
      </c>
      <c r="AF6" s="42">
        <f>D6+H6+R6+V6+Y6+AC6</f>
        <v>0</v>
      </c>
      <c r="AG6" s="100"/>
      <c r="AI6" s="31">
        <f>IF(AD2=AD5,B6+F6,0)</f>
        <v>0</v>
      </c>
      <c r="AJ6" s="44">
        <f>IF(AD5=AD8,P6+T6,0)</f>
        <v>0</v>
      </c>
      <c r="AK6" s="45">
        <f>IF(AD5=AD11,W6+AA6,0)</f>
        <v>0</v>
      </c>
      <c r="AL6" s="34"/>
      <c r="AM6" s="34"/>
      <c r="AN6" s="29"/>
      <c r="AO6" s="35">
        <f t="shared" si="0"/>
        <v>0</v>
      </c>
      <c r="AP6" s="43"/>
      <c r="AQ6" s="37"/>
    </row>
    <row r="7" spans="1:50" ht="30" customHeight="1" x14ac:dyDescent="0.25">
      <c r="A7" s="82"/>
      <c r="B7" s="102">
        <f>(B6+F6)/MAX((D6+H6),1)</f>
        <v>0</v>
      </c>
      <c r="C7" s="103"/>
      <c r="D7" s="103"/>
      <c r="E7" s="103"/>
      <c r="F7" s="103"/>
      <c r="G7" s="103"/>
      <c r="H7" s="104"/>
      <c r="I7" s="89"/>
      <c r="J7" s="90"/>
      <c r="K7" s="90"/>
      <c r="L7" s="90"/>
      <c r="M7" s="90"/>
      <c r="N7" s="90"/>
      <c r="O7" s="91"/>
      <c r="P7" s="102">
        <f>(P6+T6)/MAX((R6+V6),1)</f>
        <v>0</v>
      </c>
      <c r="Q7" s="103"/>
      <c r="R7" s="103"/>
      <c r="S7" s="103"/>
      <c r="T7" s="103"/>
      <c r="U7" s="103"/>
      <c r="V7" s="104"/>
      <c r="W7" s="102">
        <f>(W6+AA6)/MAX((Y6+AC6),1)</f>
        <v>0</v>
      </c>
      <c r="X7" s="103"/>
      <c r="Y7" s="103"/>
      <c r="Z7" s="103"/>
      <c r="AA7" s="103"/>
      <c r="AB7" s="103"/>
      <c r="AC7" s="104"/>
      <c r="AD7" s="96">
        <f>AD6/MAX(AF6,1)</f>
        <v>0</v>
      </c>
      <c r="AE7" s="97"/>
      <c r="AF7" s="98"/>
      <c r="AG7" s="101"/>
      <c r="AI7" s="31">
        <f>IF(AD2=AD5,D6+H6,0)</f>
        <v>0</v>
      </c>
      <c r="AJ7" s="44">
        <f>IF(AD5=AD8,R6+V6,0)</f>
        <v>0</v>
      </c>
      <c r="AK7" s="45">
        <f>IF(AD5=AD11,Y6+AC6,0)</f>
        <v>0</v>
      </c>
      <c r="AL7" s="34"/>
      <c r="AM7" s="34"/>
      <c r="AN7" s="29"/>
      <c r="AO7" s="35">
        <f t="shared" si="0"/>
        <v>0</v>
      </c>
      <c r="AP7" s="43"/>
      <c r="AQ7" s="37"/>
    </row>
    <row r="8" spans="1:50" ht="30" customHeight="1" x14ac:dyDescent="0.25">
      <c r="A8" s="80" t="str">
        <f>P1</f>
        <v>SURF (Assen)</v>
      </c>
      <c r="B8" s="92">
        <f>T2</f>
        <v>0</v>
      </c>
      <c r="C8" s="93"/>
      <c r="D8" s="93"/>
      <c r="E8" s="30" t="s">
        <v>33</v>
      </c>
      <c r="F8" s="94">
        <f>P2</f>
        <v>0</v>
      </c>
      <c r="G8" s="94"/>
      <c r="H8" s="95"/>
      <c r="I8" s="105">
        <f>T5</f>
        <v>0</v>
      </c>
      <c r="J8" s="106"/>
      <c r="K8" s="106"/>
      <c r="L8" s="30" t="s">
        <v>33</v>
      </c>
      <c r="M8" s="107">
        <f>P5</f>
        <v>0</v>
      </c>
      <c r="N8" s="107"/>
      <c r="O8" s="108"/>
      <c r="P8" s="83"/>
      <c r="Q8" s="84"/>
      <c r="R8" s="84"/>
      <c r="S8" s="84"/>
      <c r="T8" s="84"/>
      <c r="U8" s="84"/>
      <c r="V8" s="85"/>
      <c r="W8" s="92">
        <f>Programma!T9</f>
        <v>0</v>
      </c>
      <c r="X8" s="93"/>
      <c r="Y8" s="93"/>
      <c r="Z8" s="30" t="s">
        <v>33</v>
      </c>
      <c r="AA8" s="94">
        <f>Programma!V9</f>
        <v>0</v>
      </c>
      <c r="AB8" s="94"/>
      <c r="AC8" s="95"/>
      <c r="AD8" s="96">
        <f>B8+I8+W8</f>
        <v>0</v>
      </c>
      <c r="AE8" s="97"/>
      <c r="AF8" s="98"/>
      <c r="AG8" s="99">
        <f>AQ8</f>
        <v>1</v>
      </c>
      <c r="AH8" s="27" t="str">
        <f>A8</f>
        <v>SURF (Assen)</v>
      </c>
      <c r="AI8" s="50">
        <f>IF(AD2=AD8,B8,0)</f>
        <v>0</v>
      </c>
      <c r="AJ8" s="44">
        <f>IF(AD5=AD8,I8,0)</f>
        <v>0</v>
      </c>
      <c r="AK8" s="51">
        <f>IF(AD8=AD11,W8,0)</f>
        <v>0</v>
      </c>
      <c r="AL8" s="34"/>
      <c r="AM8" s="34"/>
      <c r="AN8" s="29"/>
      <c r="AO8" s="35">
        <f t="shared" si="0"/>
        <v>0</v>
      </c>
      <c r="AP8" s="36">
        <f>AD8*10000000+AO8*100000+(AO9/MAX(AO10,1))*1000+AD10</f>
        <v>0</v>
      </c>
      <c r="AQ8" s="37">
        <f>RANK(AP8,AP:AP)</f>
        <v>1</v>
      </c>
    </row>
    <row r="9" spans="1:50" ht="30" customHeight="1" x14ac:dyDescent="0.25">
      <c r="A9" s="81"/>
      <c r="B9" s="38">
        <f>R3</f>
        <v>0</v>
      </c>
      <c r="C9" s="30" t="s">
        <v>33</v>
      </c>
      <c r="D9" s="39">
        <f>P3</f>
        <v>0</v>
      </c>
      <c r="E9" s="40"/>
      <c r="F9" s="38">
        <f>V3</f>
        <v>0</v>
      </c>
      <c r="G9" s="30" t="s">
        <v>33</v>
      </c>
      <c r="H9" s="39">
        <f>T3</f>
        <v>0</v>
      </c>
      <c r="I9" s="46">
        <f>R6</f>
        <v>0</v>
      </c>
      <c r="J9" s="30" t="s">
        <v>33</v>
      </c>
      <c r="K9" s="47">
        <f>P6</f>
        <v>0</v>
      </c>
      <c r="L9" s="48"/>
      <c r="M9" s="46">
        <f>V6</f>
        <v>0</v>
      </c>
      <c r="N9" s="30" t="s">
        <v>33</v>
      </c>
      <c r="O9" s="47">
        <f>T6</f>
        <v>0</v>
      </c>
      <c r="P9" s="86"/>
      <c r="Q9" s="87"/>
      <c r="R9" s="87"/>
      <c r="S9" s="87"/>
      <c r="T9" s="87"/>
      <c r="U9" s="87"/>
      <c r="V9" s="88"/>
      <c r="W9" s="38">
        <f>Programma!H9</f>
        <v>0</v>
      </c>
      <c r="X9" s="30" t="s">
        <v>33</v>
      </c>
      <c r="Y9" s="39">
        <f>Programma!J9</f>
        <v>0</v>
      </c>
      <c r="Z9" s="40"/>
      <c r="AA9" s="38">
        <f>Programma!L9</f>
        <v>0</v>
      </c>
      <c r="AB9" s="30" t="s">
        <v>33</v>
      </c>
      <c r="AC9" s="39">
        <f>Programma!N9</f>
        <v>0</v>
      </c>
      <c r="AD9" s="41">
        <f>B9+F9+I9+M9+W9+AA9</f>
        <v>0</v>
      </c>
      <c r="AE9" s="30" t="s">
        <v>33</v>
      </c>
      <c r="AF9" s="42">
        <f>D9+H9+K9+O9+Y9+AC9</f>
        <v>0</v>
      </c>
      <c r="AG9" s="100"/>
      <c r="AI9" s="32">
        <f>IF(AD2=AD8,B9+F9,0)</f>
        <v>0</v>
      </c>
      <c r="AJ9" s="44">
        <f>IF(AD5=AD8,I9+M9,0)</f>
        <v>0</v>
      </c>
      <c r="AK9" s="51">
        <f>IF(AD8=AD11,W9+AA9,0)</f>
        <v>0</v>
      </c>
      <c r="AL9" s="34"/>
      <c r="AM9" s="34"/>
      <c r="AN9" s="29"/>
      <c r="AO9" s="35">
        <f t="shared" si="0"/>
        <v>0</v>
      </c>
      <c r="AP9" s="43"/>
      <c r="AQ9" s="37"/>
    </row>
    <row r="10" spans="1:50" ht="30" customHeight="1" x14ac:dyDescent="0.25">
      <c r="A10" s="82"/>
      <c r="B10" s="102">
        <f>(B9+F9)/MAX((D9+H9),1)</f>
        <v>0</v>
      </c>
      <c r="C10" s="103"/>
      <c r="D10" s="103"/>
      <c r="E10" s="103"/>
      <c r="F10" s="103"/>
      <c r="G10" s="103"/>
      <c r="H10" s="104"/>
      <c r="I10" s="102">
        <f>(I9+M9)/MAX((K9+O9),1)</f>
        <v>0</v>
      </c>
      <c r="J10" s="103"/>
      <c r="K10" s="103"/>
      <c r="L10" s="103"/>
      <c r="M10" s="103"/>
      <c r="N10" s="103"/>
      <c r="O10" s="104"/>
      <c r="P10" s="89"/>
      <c r="Q10" s="90"/>
      <c r="R10" s="90"/>
      <c r="S10" s="90"/>
      <c r="T10" s="90"/>
      <c r="U10" s="90"/>
      <c r="V10" s="91"/>
      <c r="W10" s="102">
        <f>(W9+AA9)/MAX((Y9+AC9),1)</f>
        <v>0</v>
      </c>
      <c r="X10" s="103"/>
      <c r="Y10" s="103"/>
      <c r="Z10" s="103"/>
      <c r="AA10" s="103"/>
      <c r="AB10" s="103"/>
      <c r="AC10" s="104"/>
      <c r="AD10" s="96">
        <f>AD9/MAX(AF9,1)</f>
        <v>0</v>
      </c>
      <c r="AE10" s="97"/>
      <c r="AF10" s="98"/>
      <c r="AG10" s="101"/>
      <c r="AI10" s="32">
        <f>IF(AD2=AD8,D9+H9,0)</f>
        <v>0</v>
      </c>
      <c r="AJ10" s="44">
        <f>IF(AD5=AD8,K9+O9,0)</f>
        <v>0</v>
      </c>
      <c r="AK10" s="51">
        <f>IF(AD8=AD11,Y9+AC9,0)</f>
        <v>0</v>
      </c>
      <c r="AL10" s="34"/>
      <c r="AM10" s="34"/>
      <c r="AN10" s="29"/>
      <c r="AO10" s="35">
        <f t="shared" si="0"/>
        <v>0</v>
      </c>
      <c r="AP10" s="43"/>
      <c r="AQ10" s="37"/>
    </row>
    <row r="11" spans="1:50" ht="30" customHeight="1" x14ac:dyDescent="0.25">
      <c r="A11" s="80" t="str">
        <f>W1</f>
        <v>Orion Volleybal Doetinchem</v>
      </c>
      <c r="B11" s="105">
        <f>AA2</f>
        <v>0</v>
      </c>
      <c r="C11" s="106"/>
      <c r="D11" s="106"/>
      <c r="E11" s="30" t="s">
        <v>33</v>
      </c>
      <c r="F11" s="107">
        <f>W2</f>
        <v>0</v>
      </c>
      <c r="G11" s="107"/>
      <c r="H11" s="108"/>
      <c r="I11" s="92">
        <f>AA5</f>
        <v>0</v>
      </c>
      <c r="J11" s="93"/>
      <c r="K11" s="93"/>
      <c r="L11" s="30" t="s">
        <v>33</v>
      </c>
      <c r="M11" s="94">
        <f>W5</f>
        <v>0</v>
      </c>
      <c r="N11" s="94"/>
      <c r="O11" s="95"/>
      <c r="P11" s="105">
        <f>AA8</f>
        <v>0</v>
      </c>
      <c r="Q11" s="106"/>
      <c r="R11" s="106"/>
      <c r="S11" s="30" t="s">
        <v>33</v>
      </c>
      <c r="T11" s="107">
        <f>W8</f>
        <v>0</v>
      </c>
      <c r="U11" s="107"/>
      <c r="V11" s="108"/>
      <c r="W11" s="83"/>
      <c r="X11" s="84"/>
      <c r="Y11" s="84"/>
      <c r="Z11" s="84"/>
      <c r="AA11" s="84"/>
      <c r="AB11" s="84"/>
      <c r="AC11" s="85"/>
      <c r="AD11" s="96">
        <f>B11+I11+P11</f>
        <v>0</v>
      </c>
      <c r="AE11" s="97"/>
      <c r="AF11" s="98"/>
      <c r="AG11" s="99">
        <f>AQ11</f>
        <v>1</v>
      </c>
      <c r="AH11" s="27" t="str">
        <f>A11</f>
        <v>Orion Volleybal Doetinchem</v>
      </c>
      <c r="AI11" s="52">
        <f>IF(AD2=AD11,B11,0)</f>
        <v>0</v>
      </c>
      <c r="AJ11" s="45">
        <f>IF(AD5=AD11,I11,0)</f>
        <v>0</v>
      </c>
      <c r="AK11" s="51">
        <f>IF(AD8=AD11,P11,0)</f>
        <v>0</v>
      </c>
      <c r="AL11" s="34"/>
      <c r="AM11" s="34"/>
      <c r="AN11" s="29"/>
      <c r="AO11" s="35">
        <f t="shared" si="0"/>
        <v>0</v>
      </c>
      <c r="AP11" s="36">
        <f>AD11*10000000+AO11*100000+(AO12/MAX(AO13,1))*1000+AD13</f>
        <v>0</v>
      </c>
      <c r="AQ11" s="37">
        <f>RANK(AP11,AP:AP)</f>
        <v>1</v>
      </c>
    </row>
    <row r="12" spans="1:50" ht="30" customHeight="1" x14ac:dyDescent="0.25">
      <c r="A12" s="81"/>
      <c r="B12" s="46">
        <f>Y3</f>
        <v>0</v>
      </c>
      <c r="C12" s="30" t="s">
        <v>33</v>
      </c>
      <c r="D12" s="47">
        <f>W3</f>
        <v>0</v>
      </c>
      <c r="E12" s="48"/>
      <c r="F12" s="46">
        <f>AC3</f>
        <v>0</v>
      </c>
      <c r="G12" s="30" t="s">
        <v>33</v>
      </c>
      <c r="H12" s="47">
        <f>AA3</f>
        <v>0</v>
      </c>
      <c r="I12" s="38">
        <f>Y6</f>
        <v>0</v>
      </c>
      <c r="J12" s="30" t="s">
        <v>33</v>
      </c>
      <c r="K12" s="39">
        <f>W6</f>
        <v>0</v>
      </c>
      <c r="L12" s="40"/>
      <c r="M12" s="38">
        <f>AC6</f>
        <v>0</v>
      </c>
      <c r="N12" s="30" t="s">
        <v>33</v>
      </c>
      <c r="O12" s="39">
        <f>AA6</f>
        <v>0</v>
      </c>
      <c r="P12" s="46">
        <f>Y9</f>
        <v>0</v>
      </c>
      <c r="Q12" s="30" t="s">
        <v>33</v>
      </c>
      <c r="R12" s="47">
        <f>W9</f>
        <v>0</v>
      </c>
      <c r="S12" s="48"/>
      <c r="T12" s="46">
        <f>AC9</f>
        <v>0</v>
      </c>
      <c r="U12" s="30" t="s">
        <v>33</v>
      </c>
      <c r="V12" s="47">
        <f>AA9</f>
        <v>0</v>
      </c>
      <c r="W12" s="86"/>
      <c r="X12" s="87"/>
      <c r="Y12" s="87"/>
      <c r="Z12" s="87"/>
      <c r="AA12" s="87"/>
      <c r="AB12" s="87"/>
      <c r="AC12" s="88"/>
      <c r="AD12" s="41">
        <f>B12+F12+I12+M12+P12+T12</f>
        <v>0</v>
      </c>
      <c r="AE12" s="30" t="s">
        <v>33</v>
      </c>
      <c r="AF12" s="42">
        <f>D12+H12+K12+O12+R12+V12</f>
        <v>0</v>
      </c>
      <c r="AG12" s="100"/>
      <c r="AI12" s="33">
        <f>IF(AD2=AD11,B12+F12,0)</f>
        <v>0</v>
      </c>
      <c r="AJ12" s="45">
        <f>IF(AD5=AD11,I12+M12,0)</f>
        <v>0</v>
      </c>
      <c r="AK12" s="51">
        <f>IF(AD8=AD11,P12+T12,0)</f>
        <v>0</v>
      </c>
      <c r="AL12" s="34"/>
      <c r="AM12" s="34"/>
      <c r="AN12" s="29"/>
      <c r="AO12" s="35">
        <f t="shared" si="0"/>
        <v>0</v>
      </c>
      <c r="AP12" s="43"/>
      <c r="AQ12" s="37"/>
    </row>
    <row r="13" spans="1:50" ht="30" customHeight="1" thickBot="1" x14ac:dyDescent="0.3">
      <c r="A13" s="109"/>
      <c r="B13" s="111">
        <f>(B12+F12)/MAX((D12+H12),1)</f>
        <v>0</v>
      </c>
      <c r="C13" s="112"/>
      <c r="D13" s="112"/>
      <c r="E13" s="112"/>
      <c r="F13" s="112"/>
      <c r="G13" s="112"/>
      <c r="H13" s="113"/>
      <c r="I13" s="111">
        <f>(I12+M12)/MAX((K12+O12),1)</f>
        <v>0</v>
      </c>
      <c r="J13" s="112"/>
      <c r="K13" s="112"/>
      <c r="L13" s="112"/>
      <c r="M13" s="112"/>
      <c r="N13" s="112"/>
      <c r="O13" s="113"/>
      <c r="P13" s="111">
        <f>(P12+T12)/MAX((R12+V12),1)</f>
        <v>0</v>
      </c>
      <c r="Q13" s="112"/>
      <c r="R13" s="112"/>
      <c r="S13" s="112"/>
      <c r="T13" s="112"/>
      <c r="U13" s="112"/>
      <c r="V13" s="113"/>
      <c r="W13" s="89"/>
      <c r="X13" s="90"/>
      <c r="Y13" s="90"/>
      <c r="Z13" s="90"/>
      <c r="AA13" s="90"/>
      <c r="AB13" s="90"/>
      <c r="AC13" s="91"/>
      <c r="AD13" s="114">
        <f>AD12/MAX(AF12,1)</f>
        <v>0</v>
      </c>
      <c r="AE13" s="115"/>
      <c r="AF13" s="116"/>
      <c r="AG13" s="110"/>
      <c r="AI13" s="33">
        <f>IF(AD2=AD11,D12+H12,0)</f>
        <v>0</v>
      </c>
      <c r="AJ13" s="45">
        <f>IF(AD5=AD11,K12+O12,0)</f>
        <v>0</v>
      </c>
      <c r="AK13" s="51">
        <f>IF(AD8=AD11,R12+V12,0)</f>
        <v>0</v>
      </c>
      <c r="AL13" s="34"/>
      <c r="AM13" s="34"/>
      <c r="AN13" s="29"/>
      <c r="AO13" s="35">
        <f t="shared" si="0"/>
        <v>0</v>
      </c>
      <c r="AP13" s="29"/>
      <c r="AQ13" s="37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27" customWidth="1"/>
    <col min="2" max="2" width="3.7109375" style="27" customWidth="1"/>
    <col min="3" max="3" width="1.85546875" style="53" customWidth="1"/>
    <col min="4" max="4" width="3.7109375" style="27" customWidth="1"/>
    <col min="5" max="5" width="1.85546875" style="53" customWidth="1"/>
    <col min="6" max="6" width="3.7109375" style="27" customWidth="1"/>
    <col min="7" max="7" width="1.85546875" style="53" customWidth="1"/>
    <col min="8" max="9" width="3.7109375" style="27" customWidth="1"/>
    <col min="10" max="10" width="1.85546875" style="53" customWidth="1"/>
    <col min="11" max="11" width="3.7109375" style="27" customWidth="1"/>
    <col min="12" max="12" width="1.85546875" style="53" customWidth="1"/>
    <col min="13" max="13" width="3.7109375" style="27" customWidth="1"/>
    <col min="14" max="14" width="1.85546875" style="53" customWidth="1"/>
    <col min="15" max="16" width="3.7109375" style="27" customWidth="1"/>
    <col min="17" max="17" width="1.85546875" style="53" customWidth="1"/>
    <col min="18" max="18" width="3.7109375" style="27" customWidth="1"/>
    <col min="19" max="19" width="1.85546875" style="53" customWidth="1"/>
    <col min="20" max="20" width="3.7109375" style="27" customWidth="1"/>
    <col min="21" max="21" width="1.85546875" style="53" customWidth="1"/>
    <col min="22" max="23" width="3.7109375" style="27" customWidth="1"/>
    <col min="24" max="24" width="1.85546875" style="53" customWidth="1"/>
    <col min="25" max="25" width="3.7109375" style="27" customWidth="1"/>
    <col min="26" max="26" width="1.85546875" style="53" customWidth="1"/>
    <col min="27" max="27" width="3.7109375" style="27" customWidth="1"/>
    <col min="28" max="28" width="1.85546875" style="53" customWidth="1"/>
    <col min="29" max="29" width="3.7109375" style="27" customWidth="1"/>
    <col min="30" max="30" width="6.7109375" style="27" customWidth="1"/>
    <col min="31" max="31" width="1.7109375" style="53" customWidth="1"/>
    <col min="32" max="32" width="6.7109375" style="27" customWidth="1"/>
    <col min="33" max="33" width="13.7109375" style="27" customWidth="1"/>
    <col min="34" max="34" width="9.140625" style="27" hidden="1" customWidth="1"/>
    <col min="35" max="41" width="5.7109375" style="27" hidden="1" customWidth="1"/>
    <col min="42" max="42" width="15.7109375" style="27" hidden="1" customWidth="1"/>
    <col min="43" max="43" width="5.7109375" style="27" hidden="1" customWidth="1"/>
    <col min="44" max="16384" width="9.140625" style="27"/>
  </cols>
  <sheetData>
    <row r="1" spans="1:50" ht="90" customHeight="1" x14ac:dyDescent="0.3">
      <c r="A1" s="25" t="s">
        <v>36</v>
      </c>
      <c r="B1" s="75" t="str">
        <f>Poules!$A$15</f>
        <v>Rivo Rijssen</v>
      </c>
      <c r="C1" s="76"/>
      <c r="D1" s="76"/>
      <c r="E1" s="76"/>
      <c r="F1" s="76"/>
      <c r="G1" s="76"/>
      <c r="H1" s="77"/>
      <c r="I1" s="75" t="str">
        <f>Poules!$A$16</f>
        <v>TiMaX / DeVoKo</v>
      </c>
      <c r="J1" s="76"/>
      <c r="K1" s="76"/>
      <c r="L1" s="76"/>
      <c r="M1" s="76"/>
      <c r="N1" s="76"/>
      <c r="O1" s="77"/>
      <c r="P1" s="75" t="str">
        <f>Poules!$A$17</f>
        <v>Havoc (Haaksbergen)</v>
      </c>
      <c r="Q1" s="76"/>
      <c r="R1" s="76"/>
      <c r="S1" s="76"/>
      <c r="T1" s="76"/>
      <c r="U1" s="76"/>
      <c r="V1" s="77"/>
      <c r="W1" s="75" t="str">
        <f>Poules!$A$18</f>
        <v>Sudosa-Desto</v>
      </c>
      <c r="X1" s="76"/>
      <c r="Y1" s="76"/>
      <c r="Z1" s="76"/>
      <c r="AA1" s="76"/>
      <c r="AB1" s="76"/>
      <c r="AC1" s="77"/>
      <c r="AD1" s="78" t="s">
        <v>31</v>
      </c>
      <c r="AE1" s="79"/>
      <c r="AF1" s="79"/>
      <c r="AG1" s="26" t="str">
        <f>IF(AN1=12,"Eindstand","Tussen-stand")</f>
        <v>Tussen-stand</v>
      </c>
      <c r="AH1" s="27">
        <v>1</v>
      </c>
      <c r="AI1" s="74" t="s">
        <v>32</v>
      </c>
      <c r="AJ1" s="74"/>
      <c r="AK1" s="74"/>
      <c r="AL1" s="74"/>
      <c r="AM1" s="74"/>
      <c r="AN1" s="28">
        <f>(AD2+AD5+AD8+AD11)/AH1</f>
        <v>0</v>
      </c>
      <c r="AV1" s="29"/>
      <c r="AW1" s="29"/>
      <c r="AX1" s="29"/>
    </row>
    <row r="2" spans="1:50" ht="30" customHeight="1" x14ac:dyDescent="0.25">
      <c r="A2" s="80" t="str">
        <f>B1</f>
        <v>Rivo Rijssen</v>
      </c>
      <c r="B2" s="83"/>
      <c r="C2" s="84"/>
      <c r="D2" s="84"/>
      <c r="E2" s="84"/>
      <c r="F2" s="84"/>
      <c r="G2" s="84"/>
      <c r="H2" s="85"/>
      <c r="I2" s="92">
        <f>Programma!T2</f>
        <v>0</v>
      </c>
      <c r="J2" s="93"/>
      <c r="K2" s="93"/>
      <c r="L2" s="30" t="s">
        <v>33</v>
      </c>
      <c r="M2" s="94">
        <f>Programma!V2</f>
        <v>0</v>
      </c>
      <c r="N2" s="94"/>
      <c r="O2" s="95"/>
      <c r="P2" s="92">
        <f>Programma!V10</f>
        <v>0</v>
      </c>
      <c r="Q2" s="93"/>
      <c r="R2" s="93"/>
      <c r="S2" s="30" t="s">
        <v>33</v>
      </c>
      <c r="T2" s="94">
        <f>Programma!T10</f>
        <v>0</v>
      </c>
      <c r="U2" s="94"/>
      <c r="V2" s="95"/>
      <c r="W2" s="92">
        <f>Programma!V18</f>
        <v>0</v>
      </c>
      <c r="X2" s="93"/>
      <c r="Y2" s="93"/>
      <c r="Z2" s="30" t="s">
        <v>33</v>
      </c>
      <c r="AA2" s="94">
        <f>Programma!T18</f>
        <v>0</v>
      </c>
      <c r="AB2" s="94"/>
      <c r="AC2" s="95"/>
      <c r="AD2" s="96">
        <f>I2+P2+W2</f>
        <v>0</v>
      </c>
      <c r="AE2" s="97"/>
      <c r="AF2" s="98"/>
      <c r="AG2" s="99">
        <f>AQ2</f>
        <v>1</v>
      </c>
      <c r="AH2" s="27" t="str">
        <f>A2</f>
        <v>Rivo Rijssen</v>
      </c>
      <c r="AI2" s="31">
        <f>IF(AD2=AD5,I2,0)</f>
        <v>0</v>
      </c>
      <c r="AJ2" s="32">
        <f>IF(AD2=AD8,P2,0)</f>
        <v>0</v>
      </c>
      <c r="AK2" s="33">
        <f>IF(AD2=AD11,W2,0)</f>
        <v>0</v>
      </c>
      <c r="AL2" s="34"/>
      <c r="AM2" s="34"/>
      <c r="AN2" s="29"/>
      <c r="AO2" s="35">
        <f t="shared" ref="AO2:AO13" si="0">SUM(AI2:AN2)</f>
        <v>0</v>
      </c>
      <c r="AP2" s="36">
        <f>AD2*10000000+AO2*100000+(AO3/MAX(AO4,1))*1000+AD4</f>
        <v>0</v>
      </c>
      <c r="AQ2" s="37">
        <f>RANK(AP2,AP:AP)</f>
        <v>1</v>
      </c>
    </row>
    <row r="3" spans="1:50" ht="30" customHeight="1" x14ac:dyDescent="0.25">
      <c r="A3" s="81"/>
      <c r="B3" s="86"/>
      <c r="C3" s="87"/>
      <c r="D3" s="87"/>
      <c r="E3" s="87"/>
      <c r="F3" s="87"/>
      <c r="G3" s="87"/>
      <c r="H3" s="88"/>
      <c r="I3" s="38">
        <f>Programma!H2</f>
        <v>0</v>
      </c>
      <c r="J3" s="30" t="s">
        <v>33</v>
      </c>
      <c r="K3" s="39">
        <f>Programma!J2</f>
        <v>0</v>
      </c>
      <c r="L3" s="40"/>
      <c r="M3" s="38">
        <f>Programma!L2</f>
        <v>0</v>
      </c>
      <c r="N3" s="30" t="s">
        <v>33</v>
      </c>
      <c r="O3" s="39">
        <f>Programma!N2</f>
        <v>0</v>
      </c>
      <c r="P3" s="38">
        <f>Programma!J10</f>
        <v>0</v>
      </c>
      <c r="Q3" s="30" t="s">
        <v>33</v>
      </c>
      <c r="R3" s="39">
        <f>Programma!H10</f>
        <v>0</v>
      </c>
      <c r="S3" s="40"/>
      <c r="T3" s="38">
        <f>Programma!N10</f>
        <v>0</v>
      </c>
      <c r="U3" s="30" t="s">
        <v>33</v>
      </c>
      <c r="V3" s="39">
        <f>Programma!L10</f>
        <v>0</v>
      </c>
      <c r="W3" s="38">
        <f>Programma!J18</f>
        <v>0</v>
      </c>
      <c r="X3" s="30" t="s">
        <v>33</v>
      </c>
      <c r="Y3" s="39">
        <f>Programma!H18</f>
        <v>0</v>
      </c>
      <c r="Z3" s="40"/>
      <c r="AA3" s="38">
        <f>Programma!N18</f>
        <v>0</v>
      </c>
      <c r="AB3" s="30" t="s">
        <v>33</v>
      </c>
      <c r="AC3" s="39">
        <f>Programma!L18</f>
        <v>0</v>
      </c>
      <c r="AD3" s="41">
        <f>I3+M3+P3+T3+W3+AA3</f>
        <v>0</v>
      </c>
      <c r="AE3" s="30" t="s">
        <v>33</v>
      </c>
      <c r="AF3" s="42">
        <f>K3+O3+R3+V3+Y3+AC3</f>
        <v>0</v>
      </c>
      <c r="AG3" s="100"/>
      <c r="AI3" s="31">
        <f>IF(AD2=AD5,I3+M3,0)</f>
        <v>0</v>
      </c>
      <c r="AJ3" s="32">
        <f>IF(AD2=AD8,P3+T3,0)</f>
        <v>0</v>
      </c>
      <c r="AK3" s="33">
        <f>IF(AD2=AD11,W3+AA3,0)</f>
        <v>0</v>
      </c>
      <c r="AL3" s="34"/>
      <c r="AM3" s="34"/>
      <c r="AN3" s="29"/>
      <c r="AO3" s="35">
        <f t="shared" si="0"/>
        <v>0</v>
      </c>
      <c r="AP3" s="43"/>
      <c r="AQ3" s="37"/>
    </row>
    <row r="4" spans="1:50" ht="30" customHeight="1" x14ac:dyDescent="0.25">
      <c r="A4" s="82"/>
      <c r="B4" s="89"/>
      <c r="C4" s="90"/>
      <c r="D4" s="90"/>
      <c r="E4" s="90"/>
      <c r="F4" s="90"/>
      <c r="G4" s="90"/>
      <c r="H4" s="91"/>
      <c r="I4" s="102">
        <f>(I3+M3)/MAX((K3+O3),1)</f>
        <v>0</v>
      </c>
      <c r="J4" s="103"/>
      <c r="K4" s="103"/>
      <c r="L4" s="103"/>
      <c r="M4" s="103"/>
      <c r="N4" s="103"/>
      <c r="O4" s="104"/>
      <c r="P4" s="102">
        <f>(P3+T3)/MAX((R3+V3),1)</f>
        <v>0</v>
      </c>
      <c r="Q4" s="103"/>
      <c r="R4" s="103"/>
      <c r="S4" s="103"/>
      <c r="T4" s="103"/>
      <c r="U4" s="103"/>
      <c r="V4" s="104"/>
      <c r="W4" s="102">
        <f>(W3+AA3)/MAX((Y3+AC3),1)</f>
        <v>0</v>
      </c>
      <c r="X4" s="103"/>
      <c r="Y4" s="103"/>
      <c r="Z4" s="103"/>
      <c r="AA4" s="103"/>
      <c r="AB4" s="103"/>
      <c r="AC4" s="104"/>
      <c r="AD4" s="96">
        <f>AD3/MAX(AF3,1)</f>
        <v>0</v>
      </c>
      <c r="AE4" s="97"/>
      <c r="AF4" s="98"/>
      <c r="AG4" s="101"/>
      <c r="AI4" s="31">
        <f>IF(AD2=AD5,K3+O3,0)</f>
        <v>0</v>
      </c>
      <c r="AJ4" s="32">
        <f>IF(AD2=AD8,R3+V3,0)</f>
        <v>0</v>
      </c>
      <c r="AK4" s="33">
        <f>IF(AD2=AD11,Y3+AC3,0)</f>
        <v>0</v>
      </c>
      <c r="AL4" s="34"/>
      <c r="AM4" s="34"/>
      <c r="AN4" s="29"/>
      <c r="AO4" s="35">
        <f t="shared" si="0"/>
        <v>0</v>
      </c>
      <c r="AP4" s="43"/>
      <c r="AQ4" s="37"/>
    </row>
    <row r="5" spans="1:50" ht="30" customHeight="1" x14ac:dyDescent="0.25">
      <c r="A5" s="80" t="str">
        <f>I1</f>
        <v>TiMaX / DeVoKo</v>
      </c>
      <c r="B5" s="105">
        <f>M2</f>
        <v>0</v>
      </c>
      <c r="C5" s="106"/>
      <c r="D5" s="106"/>
      <c r="E5" s="30" t="s">
        <v>33</v>
      </c>
      <c r="F5" s="107">
        <f>I2</f>
        <v>0</v>
      </c>
      <c r="G5" s="107"/>
      <c r="H5" s="108"/>
      <c r="I5" s="83"/>
      <c r="J5" s="84"/>
      <c r="K5" s="84"/>
      <c r="L5" s="84"/>
      <c r="M5" s="84"/>
      <c r="N5" s="84"/>
      <c r="O5" s="85"/>
      <c r="P5" s="92">
        <f>Programma!T22</f>
        <v>0</v>
      </c>
      <c r="Q5" s="93"/>
      <c r="R5" s="93"/>
      <c r="S5" s="30" t="s">
        <v>33</v>
      </c>
      <c r="T5" s="94">
        <f>Programma!V22</f>
        <v>0</v>
      </c>
      <c r="U5" s="94"/>
      <c r="V5" s="95"/>
      <c r="W5" s="92">
        <f>Programma!V14</f>
        <v>0</v>
      </c>
      <c r="X5" s="93"/>
      <c r="Y5" s="93"/>
      <c r="Z5" s="30" t="s">
        <v>33</v>
      </c>
      <c r="AA5" s="94">
        <f>Programma!T14</f>
        <v>0</v>
      </c>
      <c r="AB5" s="94"/>
      <c r="AC5" s="95"/>
      <c r="AD5" s="96">
        <f>B5+P5+W5</f>
        <v>0</v>
      </c>
      <c r="AE5" s="97"/>
      <c r="AF5" s="98"/>
      <c r="AG5" s="99">
        <f>AQ5</f>
        <v>1</v>
      </c>
      <c r="AH5" s="27" t="str">
        <f>A5</f>
        <v>TiMaX / DeVoKo</v>
      </c>
      <c r="AI5" s="31">
        <f>IF(AD2=AD5,B5,0)</f>
        <v>0</v>
      </c>
      <c r="AJ5" s="44">
        <f>IF(AD5=AD8,P5,0)</f>
        <v>0</v>
      </c>
      <c r="AK5" s="45">
        <f>IF(AD5=AD11,W5,0)</f>
        <v>0</v>
      </c>
      <c r="AL5" s="34"/>
      <c r="AM5" s="34"/>
      <c r="AN5" s="29"/>
      <c r="AO5" s="35">
        <f t="shared" si="0"/>
        <v>0</v>
      </c>
      <c r="AP5" s="36">
        <f>AD5*10000000+AO5*100000+(AO6/MAX(AO7,1))*1000+AD7</f>
        <v>0</v>
      </c>
      <c r="AQ5" s="37">
        <f>RANK(AP5,AP:AP)</f>
        <v>1</v>
      </c>
    </row>
    <row r="6" spans="1:50" ht="30" customHeight="1" x14ac:dyDescent="0.25">
      <c r="A6" s="81"/>
      <c r="B6" s="46">
        <f>K3</f>
        <v>0</v>
      </c>
      <c r="C6" s="30" t="s">
        <v>33</v>
      </c>
      <c r="D6" s="47">
        <f>I3</f>
        <v>0</v>
      </c>
      <c r="E6" s="48"/>
      <c r="F6" s="46">
        <f>O3</f>
        <v>0</v>
      </c>
      <c r="G6" s="30" t="s">
        <v>33</v>
      </c>
      <c r="H6" s="47">
        <f>M3</f>
        <v>0</v>
      </c>
      <c r="I6" s="86"/>
      <c r="J6" s="87"/>
      <c r="K6" s="87"/>
      <c r="L6" s="87"/>
      <c r="M6" s="87"/>
      <c r="N6" s="87"/>
      <c r="O6" s="88"/>
      <c r="P6" s="38">
        <f>Programma!H22</f>
        <v>0</v>
      </c>
      <c r="Q6" s="30" t="s">
        <v>33</v>
      </c>
      <c r="R6" s="39">
        <f>Programma!J22</f>
        <v>0</v>
      </c>
      <c r="S6" s="40"/>
      <c r="T6" s="38">
        <f>Programma!L22</f>
        <v>0</v>
      </c>
      <c r="U6" s="30" t="s">
        <v>33</v>
      </c>
      <c r="V6" s="39">
        <f>Programma!N22</f>
        <v>0</v>
      </c>
      <c r="W6" s="38">
        <f>Programma!J14</f>
        <v>0</v>
      </c>
      <c r="X6" s="30" t="s">
        <v>33</v>
      </c>
      <c r="Y6" s="49">
        <f>Programma!H14</f>
        <v>0</v>
      </c>
      <c r="Z6" s="40"/>
      <c r="AA6" s="38">
        <f>Programma!N14</f>
        <v>0</v>
      </c>
      <c r="AB6" s="30" t="s">
        <v>33</v>
      </c>
      <c r="AC6" s="39">
        <f>Programma!L14</f>
        <v>0</v>
      </c>
      <c r="AD6" s="41">
        <f>B6+F6+P6+T6+W6+AA6</f>
        <v>0</v>
      </c>
      <c r="AE6" s="30" t="s">
        <v>33</v>
      </c>
      <c r="AF6" s="42">
        <f>D6+H6+R6+V6+Y6+AC6</f>
        <v>0</v>
      </c>
      <c r="AG6" s="100"/>
      <c r="AI6" s="31">
        <f>IF(AD2=AD5,B6+F6,0)</f>
        <v>0</v>
      </c>
      <c r="AJ6" s="44">
        <f>IF(AD5=AD8,P6+T6,0)</f>
        <v>0</v>
      </c>
      <c r="AK6" s="45">
        <f>IF(AD5=AD11,W6+AA6,0)</f>
        <v>0</v>
      </c>
      <c r="AL6" s="34"/>
      <c r="AM6" s="34"/>
      <c r="AN6" s="29"/>
      <c r="AO6" s="35">
        <f t="shared" si="0"/>
        <v>0</v>
      </c>
      <c r="AP6" s="43"/>
      <c r="AQ6" s="37"/>
    </row>
    <row r="7" spans="1:50" ht="30" customHeight="1" x14ac:dyDescent="0.25">
      <c r="A7" s="82"/>
      <c r="B7" s="102">
        <f>(B6+F6)/MAX((D6+H6),1)</f>
        <v>0</v>
      </c>
      <c r="C7" s="103"/>
      <c r="D7" s="103"/>
      <c r="E7" s="103"/>
      <c r="F7" s="103"/>
      <c r="G7" s="103"/>
      <c r="H7" s="104"/>
      <c r="I7" s="89"/>
      <c r="J7" s="90"/>
      <c r="K7" s="90"/>
      <c r="L7" s="90"/>
      <c r="M7" s="90"/>
      <c r="N7" s="90"/>
      <c r="O7" s="91"/>
      <c r="P7" s="102">
        <f>(P6+T6)/MAX((R6+V6),1)</f>
        <v>0</v>
      </c>
      <c r="Q7" s="103"/>
      <c r="R7" s="103"/>
      <c r="S7" s="103"/>
      <c r="T7" s="103"/>
      <c r="U7" s="103"/>
      <c r="V7" s="104"/>
      <c r="W7" s="102">
        <f>(W6+AA6)/MAX((Y6+AC6),1)</f>
        <v>0</v>
      </c>
      <c r="X7" s="103"/>
      <c r="Y7" s="103"/>
      <c r="Z7" s="103"/>
      <c r="AA7" s="103"/>
      <c r="AB7" s="103"/>
      <c r="AC7" s="104"/>
      <c r="AD7" s="96">
        <f>AD6/MAX(AF6,1)</f>
        <v>0</v>
      </c>
      <c r="AE7" s="97"/>
      <c r="AF7" s="98"/>
      <c r="AG7" s="101"/>
      <c r="AI7" s="31">
        <f>IF(AD2=AD5,D6+H6,0)</f>
        <v>0</v>
      </c>
      <c r="AJ7" s="44">
        <f>IF(AD5=AD8,R6+V6,0)</f>
        <v>0</v>
      </c>
      <c r="AK7" s="45">
        <f>IF(AD5=AD11,Y6+AC6,0)</f>
        <v>0</v>
      </c>
      <c r="AL7" s="34"/>
      <c r="AM7" s="34"/>
      <c r="AN7" s="29"/>
      <c r="AO7" s="35">
        <f t="shared" si="0"/>
        <v>0</v>
      </c>
      <c r="AP7" s="43"/>
      <c r="AQ7" s="37"/>
    </row>
    <row r="8" spans="1:50" ht="30" customHeight="1" x14ac:dyDescent="0.25">
      <c r="A8" s="80" t="str">
        <f>P1</f>
        <v>Havoc (Haaksbergen)</v>
      </c>
      <c r="B8" s="92">
        <f>T2</f>
        <v>0</v>
      </c>
      <c r="C8" s="93"/>
      <c r="D8" s="93"/>
      <c r="E8" s="30" t="s">
        <v>33</v>
      </c>
      <c r="F8" s="94">
        <f>P2</f>
        <v>0</v>
      </c>
      <c r="G8" s="94"/>
      <c r="H8" s="95"/>
      <c r="I8" s="105">
        <f>T5</f>
        <v>0</v>
      </c>
      <c r="J8" s="106"/>
      <c r="K8" s="106"/>
      <c r="L8" s="30" t="s">
        <v>33</v>
      </c>
      <c r="M8" s="107">
        <f>P5</f>
        <v>0</v>
      </c>
      <c r="N8" s="107"/>
      <c r="O8" s="108"/>
      <c r="P8" s="83"/>
      <c r="Q8" s="84"/>
      <c r="R8" s="84"/>
      <c r="S8" s="84"/>
      <c r="T8" s="84"/>
      <c r="U8" s="84"/>
      <c r="V8" s="85"/>
      <c r="W8" s="92">
        <f>Programma!T6</f>
        <v>0</v>
      </c>
      <c r="X8" s="93"/>
      <c r="Y8" s="93"/>
      <c r="Z8" s="30" t="s">
        <v>33</v>
      </c>
      <c r="AA8" s="94">
        <f>Programma!V6</f>
        <v>0</v>
      </c>
      <c r="AB8" s="94"/>
      <c r="AC8" s="95"/>
      <c r="AD8" s="96">
        <f>B8+I8+W8</f>
        <v>0</v>
      </c>
      <c r="AE8" s="97"/>
      <c r="AF8" s="98"/>
      <c r="AG8" s="99">
        <f>AQ8</f>
        <v>1</v>
      </c>
      <c r="AH8" s="27" t="str">
        <f>A8</f>
        <v>Havoc (Haaksbergen)</v>
      </c>
      <c r="AI8" s="50">
        <f>IF(AD2=AD8,B8,0)</f>
        <v>0</v>
      </c>
      <c r="AJ8" s="44">
        <f>IF(AD5=AD8,I8,0)</f>
        <v>0</v>
      </c>
      <c r="AK8" s="51">
        <f>IF(AD8=AD11,W8,0)</f>
        <v>0</v>
      </c>
      <c r="AL8" s="34"/>
      <c r="AM8" s="34"/>
      <c r="AN8" s="29"/>
      <c r="AO8" s="35">
        <f t="shared" si="0"/>
        <v>0</v>
      </c>
      <c r="AP8" s="36">
        <f>AD8*10000000+AO8*100000+(AO9/MAX(AO10,1))*1000+AD10</f>
        <v>0</v>
      </c>
      <c r="AQ8" s="37">
        <f>RANK(AP8,AP:AP)</f>
        <v>1</v>
      </c>
    </row>
    <row r="9" spans="1:50" ht="30" customHeight="1" x14ac:dyDescent="0.25">
      <c r="A9" s="81"/>
      <c r="B9" s="38">
        <f>R3</f>
        <v>0</v>
      </c>
      <c r="C9" s="30" t="s">
        <v>33</v>
      </c>
      <c r="D9" s="39">
        <f>P3</f>
        <v>0</v>
      </c>
      <c r="E9" s="40"/>
      <c r="F9" s="38">
        <f>V3</f>
        <v>0</v>
      </c>
      <c r="G9" s="30" t="s">
        <v>33</v>
      </c>
      <c r="H9" s="39">
        <f>T3</f>
        <v>0</v>
      </c>
      <c r="I9" s="46">
        <f>R6</f>
        <v>0</v>
      </c>
      <c r="J9" s="30" t="s">
        <v>33</v>
      </c>
      <c r="K9" s="47">
        <f>P6</f>
        <v>0</v>
      </c>
      <c r="L9" s="48"/>
      <c r="M9" s="46">
        <f>V6</f>
        <v>0</v>
      </c>
      <c r="N9" s="30" t="s">
        <v>33</v>
      </c>
      <c r="O9" s="47">
        <f>T6</f>
        <v>0</v>
      </c>
      <c r="P9" s="86"/>
      <c r="Q9" s="87"/>
      <c r="R9" s="87"/>
      <c r="S9" s="87"/>
      <c r="T9" s="87"/>
      <c r="U9" s="87"/>
      <c r="V9" s="88"/>
      <c r="W9" s="38">
        <f>Programma!H6</f>
        <v>0</v>
      </c>
      <c r="X9" s="30" t="s">
        <v>33</v>
      </c>
      <c r="Y9" s="39">
        <f>Programma!J6</f>
        <v>0</v>
      </c>
      <c r="Z9" s="40"/>
      <c r="AA9" s="38">
        <f>Programma!L6</f>
        <v>0</v>
      </c>
      <c r="AB9" s="30" t="s">
        <v>33</v>
      </c>
      <c r="AC9" s="39">
        <f>Programma!N6</f>
        <v>0</v>
      </c>
      <c r="AD9" s="41">
        <f>B9+F9+I9+M9+W9+AA9</f>
        <v>0</v>
      </c>
      <c r="AE9" s="30" t="s">
        <v>33</v>
      </c>
      <c r="AF9" s="42">
        <f>D9+H9+K9+O9+Y9+AC9</f>
        <v>0</v>
      </c>
      <c r="AG9" s="100"/>
      <c r="AI9" s="32">
        <f>IF(AD2=AD8,B9+F9,0)</f>
        <v>0</v>
      </c>
      <c r="AJ9" s="44">
        <f>IF(AD5=AD8,I9+M9,0)</f>
        <v>0</v>
      </c>
      <c r="AK9" s="51">
        <f>IF(AD8=AD11,W9+AA9,0)</f>
        <v>0</v>
      </c>
      <c r="AL9" s="34"/>
      <c r="AM9" s="34"/>
      <c r="AN9" s="29"/>
      <c r="AO9" s="35">
        <f t="shared" si="0"/>
        <v>0</v>
      </c>
      <c r="AP9" s="43"/>
      <c r="AQ9" s="37"/>
    </row>
    <row r="10" spans="1:50" ht="30" customHeight="1" x14ac:dyDescent="0.25">
      <c r="A10" s="82"/>
      <c r="B10" s="102">
        <f>(B9+F9)/MAX((D9+H9),1)</f>
        <v>0</v>
      </c>
      <c r="C10" s="103"/>
      <c r="D10" s="103"/>
      <c r="E10" s="103"/>
      <c r="F10" s="103"/>
      <c r="G10" s="103"/>
      <c r="H10" s="104"/>
      <c r="I10" s="102">
        <f>(I9+M9)/MAX((K9+O9),1)</f>
        <v>0</v>
      </c>
      <c r="J10" s="103"/>
      <c r="K10" s="103"/>
      <c r="L10" s="103"/>
      <c r="M10" s="103"/>
      <c r="N10" s="103"/>
      <c r="O10" s="104"/>
      <c r="P10" s="89"/>
      <c r="Q10" s="90"/>
      <c r="R10" s="90"/>
      <c r="S10" s="90"/>
      <c r="T10" s="90"/>
      <c r="U10" s="90"/>
      <c r="V10" s="91"/>
      <c r="W10" s="102">
        <f>(W9+AA9)/MAX((Y9+AC9),1)</f>
        <v>0</v>
      </c>
      <c r="X10" s="103"/>
      <c r="Y10" s="103"/>
      <c r="Z10" s="103"/>
      <c r="AA10" s="103"/>
      <c r="AB10" s="103"/>
      <c r="AC10" s="104"/>
      <c r="AD10" s="96">
        <f>AD9/MAX(AF9,1)</f>
        <v>0</v>
      </c>
      <c r="AE10" s="97"/>
      <c r="AF10" s="98"/>
      <c r="AG10" s="101"/>
      <c r="AI10" s="32">
        <f>IF(AD2=AD8,D9+H9,0)</f>
        <v>0</v>
      </c>
      <c r="AJ10" s="44">
        <f>IF(AD5=AD8,K9+O9,0)</f>
        <v>0</v>
      </c>
      <c r="AK10" s="51">
        <f>IF(AD8=AD11,Y9+AC9,0)</f>
        <v>0</v>
      </c>
      <c r="AL10" s="34"/>
      <c r="AM10" s="34"/>
      <c r="AN10" s="29"/>
      <c r="AO10" s="35">
        <f t="shared" si="0"/>
        <v>0</v>
      </c>
      <c r="AP10" s="43"/>
      <c r="AQ10" s="37"/>
    </row>
    <row r="11" spans="1:50" ht="30" customHeight="1" x14ac:dyDescent="0.25">
      <c r="A11" s="80" t="str">
        <f>W1</f>
        <v>Sudosa-Desto</v>
      </c>
      <c r="B11" s="105">
        <f>AA2</f>
        <v>0</v>
      </c>
      <c r="C11" s="106"/>
      <c r="D11" s="106"/>
      <c r="E11" s="30" t="s">
        <v>33</v>
      </c>
      <c r="F11" s="107">
        <f>W2</f>
        <v>0</v>
      </c>
      <c r="G11" s="107"/>
      <c r="H11" s="108"/>
      <c r="I11" s="92">
        <f>AA5</f>
        <v>0</v>
      </c>
      <c r="J11" s="93"/>
      <c r="K11" s="93"/>
      <c r="L11" s="30" t="s">
        <v>33</v>
      </c>
      <c r="M11" s="94">
        <f>W5</f>
        <v>0</v>
      </c>
      <c r="N11" s="94"/>
      <c r="O11" s="95"/>
      <c r="P11" s="105">
        <f>AA8</f>
        <v>0</v>
      </c>
      <c r="Q11" s="106"/>
      <c r="R11" s="106"/>
      <c r="S11" s="30" t="s">
        <v>33</v>
      </c>
      <c r="T11" s="107">
        <f>W8</f>
        <v>0</v>
      </c>
      <c r="U11" s="107"/>
      <c r="V11" s="108"/>
      <c r="W11" s="83"/>
      <c r="X11" s="84"/>
      <c r="Y11" s="84"/>
      <c r="Z11" s="84"/>
      <c r="AA11" s="84"/>
      <c r="AB11" s="84"/>
      <c r="AC11" s="85"/>
      <c r="AD11" s="96">
        <f>B11+I11+P11</f>
        <v>0</v>
      </c>
      <c r="AE11" s="97"/>
      <c r="AF11" s="98"/>
      <c r="AG11" s="99">
        <f>AQ11</f>
        <v>1</v>
      </c>
      <c r="AH11" s="27" t="str">
        <f>A11</f>
        <v>Sudosa-Desto</v>
      </c>
      <c r="AI11" s="52">
        <f>IF(AD2=AD11,B11,0)</f>
        <v>0</v>
      </c>
      <c r="AJ11" s="45">
        <f>IF(AD5=AD11,I11,0)</f>
        <v>0</v>
      </c>
      <c r="AK11" s="51">
        <f>IF(AD8=AD11,P11,0)</f>
        <v>0</v>
      </c>
      <c r="AL11" s="34"/>
      <c r="AM11" s="34"/>
      <c r="AN11" s="29"/>
      <c r="AO11" s="35">
        <f t="shared" si="0"/>
        <v>0</v>
      </c>
      <c r="AP11" s="36">
        <f>AD11*10000000+AO11*100000+(AO12/MAX(AO13,1))*1000+AD13</f>
        <v>0</v>
      </c>
      <c r="AQ11" s="37">
        <f>RANK(AP11,AP:AP)</f>
        <v>1</v>
      </c>
    </row>
    <row r="12" spans="1:50" ht="30" customHeight="1" x14ac:dyDescent="0.25">
      <c r="A12" s="81"/>
      <c r="B12" s="46">
        <f>Y3</f>
        <v>0</v>
      </c>
      <c r="C12" s="30" t="s">
        <v>33</v>
      </c>
      <c r="D12" s="47">
        <f>W3</f>
        <v>0</v>
      </c>
      <c r="E12" s="48"/>
      <c r="F12" s="46">
        <f>AC3</f>
        <v>0</v>
      </c>
      <c r="G12" s="30" t="s">
        <v>33</v>
      </c>
      <c r="H12" s="47">
        <f>AA3</f>
        <v>0</v>
      </c>
      <c r="I12" s="38">
        <f>Y6</f>
        <v>0</v>
      </c>
      <c r="J12" s="30" t="s">
        <v>33</v>
      </c>
      <c r="K12" s="39">
        <f>W6</f>
        <v>0</v>
      </c>
      <c r="L12" s="40"/>
      <c r="M12" s="38">
        <f>AC6</f>
        <v>0</v>
      </c>
      <c r="N12" s="30" t="s">
        <v>33</v>
      </c>
      <c r="O12" s="39">
        <f>AA6</f>
        <v>0</v>
      </c>
      <c r="P12" s="46">
        <f>Y9</f>
        <v>0</v>
      </c>
      <c r="Q12" s="30" t="s">
        <v>33</v>
      </c>
      <c r="R12" s="47">
        <f>W9</f>
        <v>0</v>
      </c>
      <c r="S12" s="48"/>
      <c r="T12" s="46">
        <f>AC9</f>
        <v>0</v>
      </c>
      <c r="U12" s="30" t="s">
        <v>33</v>
      </c>
      <c r="V12" s="47">
        <f>AA9</f>
        <v>0</v>
      </c>
      <c r="W12" s="86"/>
      <c r="X12" s="87"/>
      <c r="Y12" s="87"/>
      <c r="Z12" s="87"/>
      <c r="AA12" s="87"/>
      <c r="AB12" s="87"/>
      <c r="AC12" s="88"/>
      <c r="AD12" s="41">
        <f>B12+F12+I12+M12+P12+T12</f>
        <v>0</v>
      </c>
      <c r="AE12" s="30" t="s">
        <v>33</v>
      </c>
      <c r="AF12" s="42">
        <f>D12+H12+K12+O12+R12+V12</f>
        <v>0</v>
      </c>
      <c r="AG12" s="100"/>
      <c r="AI12" s="33">
        <f>IF(AD2=AD11,B12+F12,0)</f>
        <v>0</v>
      </c>
      <c r="AJ12" s="45">
        <f>IF(AD5=AD11,I12+M12,0)</f>
        <v>0</v>
      </c>
      <c r="AK12" s="51">
        <f>IF(AD8=AD11,P12+T12,0)</f>
        <v>0</v>
      </c>
      <c r="AL12" s="34"/>
      <c r="AM12" s="34"/>
      <c r="AN12" s="29"/>
      <c r="AO12" s="35">
        <f t="shared" si="0"/>
        <v>0</v>
      </c>
      <c r="AP12" s="43"/>
      <c r="AQ12" s="37"/>
    </row>
    <row r="13" spans="1:50" ht="30" customHeight="1" thickBot="1" x14ac:dyDescent="0.3">
      <c r="A13" s="109"/>
      <c r="B13" s="111">
        <f>(B12+F12)/MAX((D12+H12),1)</f>
        <v>0</v>
      </c>
      <c r="C13" s="112"/>
      <c r="D13" s="112"/>
      <c r="E13" s="112"/>
      <c r="F13" s="112"/>
      <c r="G13" s="112"/>
      <c r="H13" s="113"/>
      <c r="I13" s="111">
        <f>(I12+M12)/MAX((K12+O12),1)</f>
        <v>0</v>
      </c>
      <c r="J13" s="112"/>
      <c r="K13" s="112"/>
      <c r="L13" s="112"/>
      <c r="M13" s="112"/>
      <c r="N13" s="112"/>
      <c r="O13" s="113"/>
      <c r="P13" s="111">
        <f>(P12+T12)/MAX((R12+V12),1)</f>
        <v>0</v>
      </c>
      <c r="Q13" s="112"/>
      <c r="R13" s="112"/>
      <c r="S13" s="112"/>
      <c r="T13" s="112"/>
      <c r="U13" s="112"/>
      <c r="V13" s="113"/>
      <c r="W13" s="89"/>
      <c r="X13" s="90"/>
      <c r="Y13" s="90"/>
      <c r="Z13" s="90"/>
      <c r="AA13" s="90"/>
      <c r="AB13" s="90"/>
      <c r="AC13" s="91"/>
      <c r="AD13" s="114">
        <f>AD12/MAX(AF12,1)</f>
        <v>0</v>
      </c>
      <c r="AE13" s="115"/>
      <c r="AF13" s="116"/>
      <c r="AG13" s="110"/>
      <c r="AI13" s="33">
        <f>IF(AD2=AD11,D12+H12,0)</f>
        <v>0</v>
      </c>
      <c r="AJ13" s="45">
        <f>IF(AD5=AD11,K12+O12,0)</f>
        <v>0</v>
      </c>
      <c r="AK13" s="51">
        <f>IF(AD8=AD11,R12+V12,0)</f>
        <v>0</v>
      </c>
      <c r="AL13" s="34"/>
      <c r="AM13" s="34"/>
      <c r="AN13" s="29"/>
      <c r="AO13" s="35">
        <f t="shared" si="0"/>
        <v>0</v>
      </c>
      <c r="AP13" s="29"/>
      <c r="AQ13" s="37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"/>
  <sheetViews>
    <sheetView zoomScaleNormal="100" workbookViewId="0"/>
  </sheetViews>
  <sheetFormatPr defaultRowHeight="30" customHeight="1" x14ac:dyDescent="0.2"/>
  <cols>
    <col min="1" max="1" width="20.7109375" style="27" customWidth="1"/>
    <col min="2" max="2" width="3.7109375" style="27" customWidth="1"/>
    <col min="3" max="3" width="1.85546875" style="53" customWidth="1"/>
    <col min="4" max="4" width="3.7109375" style="27" customWidth="1"/>
    <col min="5" max="5" width="1.85546875" style="53" customWidth="1"/>
    <col min="6" max="6" width="3.7109375" style="27" customWidth="1"/>
    <col min="7" max="7" width="1.85546875" style="53" customWidth="1"/>
    <col min="8" max="9" width="3.7109375" style="27" customWidth="1"/>
    <col min="10" max="10" width="1.85546875" style="53" customWidth="1"/>
    <col min="11" max="11" width="3.7109375" style="27" customWidth="1"/>
    <col min="12" max="12" width="1.85546875" style="53" customWidth="1"/>
    <col min="13" max="13" width="3.7109375" style="27" customWidth="1"/>
    <col min="14" max="14" width="1.85546875" style="53" customWidth="1"/>
    <col min="15" max="16" width="3.7109375" style="27" customWidth="1"/>
    <col min="17" max="17" width="1.85546875" style="53" customWidth="1"/>
    <col min="18" max="18" width="3.7109375" style="27" customWidth="1"/>
    <col min="19" max="19" width="1.85546875" style="53" customWidth="1"/>
    <col min="20" max="20" width="3.7109375" style="27" customWidth="1"/>
    <col min="21" max="21" width="1.85546875" style="53" customWidth="1"/>
    <col min="22" max="23" width="3.7109375" style="27" customWidth="1"/>
    <col min="24" max="24" width="1.85546875" style="53" customWidth="1"/>
    <col min="25" max="25" width="3.7109375" style="27" customWidth="1"/>
    <col min="26" max="26" width="1.85546875" style="53" customWidth="1"/>
    <col min="27" max="27" width="3.7109375" style="27" customWidth="1"/>
    <col min="28" max="28" width="1.85546875" style="53" customWidth="1"/>
    <col min="29" max="29" width="3.7109375" style="27" customWidth="1"/>
    <col min="30" max="30" width="6.7109375" style="27" customWidth="1"/>
    <col min="31" max="31" width="1.7109375" style="53" customWidth="1"/>
    <col min="32" max="32" width="6.7109375" style="27" customWidth="1"/>
    <col min="33" max="33" width="13.7109375" style="27" customWidth="1"/>
    <col min="34" max="34" width="9.140625" style="27" hidden="1" customWidth="1"/>
    <col min="35" max="41" width="5.7109375" style="27" hidden="1" customWidth="1"/>
    <col min="42" max="42" width="15.7109375" style="27" hidden="1" customWidth="1"/>
    <col min="43" max="43" width="5.7109375" style="27" hidden="1" customWidth="1"/>
    <col min="44" max="16384" width="9.140625" style="27"/>
  </cols>
  <sheetData>
    <row r="1" spans="1:50" ht="90" customHeight="1" x14ac:dyDescent="0.3">
      <c r="A1" s="25" t="s">
        <v>37</v>
      </c>
      <c r="B1" s="75" t="str">
        <f>Poules!$A$20</f>
        <v>Apollo 8</v>
      </c>
      <c r="C1" s="76"/>
      <c r="D1" s="76"/>
      <c r="E1" s="76"/>
      <c r="F1" s="76"/>
      <c r="G1" s="76"/>
      <c r="H1" s="77"/>
      <c r="I1" s="75" t="str">
        <f>Poules!$A$21</f>
        <v>Dynamo Tubbergen</v>
      </c>
      <c r="J1" s="76"/>
      <c r="K1" s="76"/>
      <c r="L1" s="76"/>
      <c r="M1" s="76"/>
      <c r="N1" s="76"/>
      <c r="O1" s="77"/>
      <c r="P1" s="75" t="str">
        <f>Poules!$A$22</f>
        <v>Longa '59</v>
      </c>
      <c r="Q1" s="76"/>
      <c r="R1" s="76"/>
      <c r="S1" s="76"/>
      <c r="T1" s="76"/>
      <c r="U1" s="76"/>
      <c r="V1" s="77"/>
      <c r="W1" s="75" t="str">
        <f>Poules!$A$23</f>
        <v>Impala</v>
      </c>
      <c r="X1" s="76"/>
      <c r="Y1" s="76"/>
      <c r="Z1" s="76"/>
      <c r="AA1" s="76"/>
      <c r="AB1" s="76"/>
      <c r="AC1" s="77"/>
      <c r="AD1" s="78" t="s">
        <v>31</v>
      </c>
      <c r="AE1" s="79"/>
      <c r="AF1" s="79"/>
      <c r="AG1" s="26" t="str">
        <f>IF(AN1=12,"Eindstand","Tussen-stand")</f>
        <v>Tussen-stand</v>
      </c>
      <c r="AH1" s="27">
        <v>1</v>
      </c>
      <c r="AI1" s="74" t="s">
        <v>32</v>
      </c>
      <c r="AJ1" s="74"/>
      <c r="AK1" s="74"/>
      <c r="AL1" s="74"/>
      <c r="AM1" s="74"/>
      <c r="AN1" s="28">
        <f>(AD2+AD5+AD8+AD11)/AH1</f>
        <v>0</v>
      </c>
      <c r="AV1" s="29"/>
      <c r="AW1" s="29"/>
      <c r="AX1" s="29"/>
    </row>
    <row r="2" spans="1:50" ht="30" customHeight="1" x14ac:dyDescent="0.25">
      <c r="A2" s="80" t="str">
        <f>B1</f>
        <v>Apollo 8</v>
      </c>
      <c r="B2" s="83"/>
      <c r="C2" s="84"/>
      <c r="D2" s="84"/>
      <c r="E2" s="84"/>
      <c r="F2" s="84"/>
      <c r="G2" s="84"/>
      <c r="H2" s="85"/>
      <c r="I2" s="92">
        <f>Programma!T3</f>
        <v>0</v>
      </c>
      <c r="J2" s="93"/>
      <c r="K2" s="93"/>
      <c r="L2" s="30" t="s">
        <v>33</v>
      </c>
      <c r="M2" s="94">
        <f>Programma!V3</f>
        <v>0</v>
      </c>
      <c r="N2" s="94"/>
      <c r="O2" s="95"/>
      <c r="P2" s="92">
        <f>Programma!V11</f>
        <v>0</v>
      </c>
      <c r="Q2" s="93"/>
      <c r="R2" s="93"/>
      <c r="S2" s="30" t="s">
        <v>33</v>
      </c>
      <c r="T2" s="94">
        <f>Programma!T11</f>
        <v>0</v>
      </c>
      <c r="U2" s="94"/>
      <c r="V2" s="95"/>
      <c r="W2" s="92">
        <f>Programma!V19</f>
        <v>0</v>
      </c>
      <c r="X2" s="93"/>
      <c r="Y2" s="93"/>
      <c r="Z2" s="30" t="s">
        <v>33</v>
      </c>
      <c r="AA2" s="94">
        <f>Programma!T19</f>
        <v>0</v>
      </c>
      <c r="AB2" s="94"/>
      <c r="AC2" s="95"/>
      <c r="AD2" s="96">
        <f>I2+P2+W2</f>
        <v>0</v>
      </c>
      <c r="AE2" s="97"/>
      <c r="AF2" s="98"/>
      <c r="AG2" s="99">
        <f>AQ2</f>
        <v>1</v>
      </c>
      <c r="AH2" s="27" t="str">
        <f>A2</f>
        <v>Apollo 8</v>
      </c>
      <c r="AI2" s="31">
        <f>IF(AD2=AD5,I2,0)</f>
        <v>0</v>
      </c>
      <c r="AJ2" s="32">
        <f>IF(AD2=AD8,P2,0)</f>
        <v>0</v>
      </c>
      <c r="AK2" s="33">
        <f>IF(AD2=AD11,W2,0)</f>
        <v>0</v>
      </c>
      <c r="AL2" s="34"/>
      <c r="AM2" s="34"/>
      <c r="AN2" s="29"/>
      <c r="AO2" s="35">
        <f t="shared" ref="AO2:AO13" si="0">SUM(AI2:AN2)</f>
        <v>0</v>
      </c>
      <c r="AP2" s="36">
        <f>AD2*10000000+AO2*100000+(AO3/MAX(AO4,1))*1000+AD4</f>
        <v>0</v>
      </c>
      <c r="AQ2" s="37">
        <f>RANK(AP2,AP:AP)</f>
        <v>1</v>
      </c>
    </row>
    <row r="3" spans="1:50" ht="30" customHeight="1" x14ac:dyDescent="0.25">
      <c r="A3" s="81"/>
      <c r="B3" s="86"/>
      <c r="C3" s="87"/>
      <c r="D3" s="87"/>
      <c r="E3" s="87"/>
      <c r="F3" s="87"/>
      <c r="G3" s="87"/>
      <c r="H3" s="88"/>
      <c r="I3" s="38">
        <f>Programma!H3</f>
        <v>0</v>
      </c>
      <c r="J3" s="30" t="s">
        <v>33</v>
      </c>
      <c r="K3" s="39">
        <f>Programma!J3</f>
        <v>0</v>
      </c>
      <c r="L3" s="40"/>
      <c r="M3" s="38">
        <f>Programma!L3</f>
        <v>0</v>
      </c>
      <c r="N3" s="30" t="s">
        <v>33</v>
      </c>
      <c r="O3" s="39">
        <f>Programma!N3</f>
        <v>0</v>
      </c>
      <c r="P3" s="38">
        <f>Programma!J11</f>
        <v>0</v>
      </c>
      <c r="Q3" s="30" t="s">
        <v>33</v>
      </c>
      <c r="R3" s="39">
        <f>Programma!H11</f>
        <v>0</v>
      </c>
      <c r="S3" s="40"/>
      <c r="T3" s="38">
        <f>Programma!N11</f>
        <v>0</v>
      </c>
      <c r="U3" s="30" t="s">
        <v>33</v>
      </c>
      <c r="V3" s="39">
        <f>Programma!L11</f>
        <v>0</v>
      </c>
      <c r="W3" s="38">
        <f>Programma!J19</f>
        <v>0</v>
      </c>
      <c r="X3" s="30" t="s">
        <v>33</v>
      </c>
      <c r="Y3" s="39">
        <f>Programma!H19</f>
        <v>0</v>
      </c>
      <c r="Z3" s="40"/>
      <c r="AA3" s="38">
        <f>Programma!N19</f>
        <v>0</v>
      </c>
      <c r="AB3" s="30" t="s">
        <v>33</v>
      </c>
      <c r="AC3" s="39">
        <f>Programma!L19</f>
        <v>0</v>
      </c>
      <c r="AD3" s="41">
        <f>I3+M3+P3+T3+W3+AA3</f>
        <v>0</v>
      </c>
      <c r="AE3" s="30" t="s">
        <v>33</v>
      </c>
      <c r="AF3" s="42">
        <f>K3+O3+R3+V3+Y3+AC3</f>
        <v>0</v>
      </c>
      <c r="AG3" s="100"/>
      <c r="AI3" s="31">
        <f>IF(AD2=AD5,I3+M3,0)</f>
        <v>0</v>
      </c>
      <c r="AJ3" s="32">
        <f>IF(AD2=AD8,P3+T3,0)</f>
        <v>0</v>
      </c>
      <c r="AK3" s="33">
        <f>IF(AD2=AD11,W3+AA3,0)</f>
        <v>0</v>
      </c>
      <c r="AL3" s="34"/>
      <c r="AM3" s="34"/>
      <c r="AN3" s="29"/>
      <c r="AO3" s="35">
        <f t="shared" si="0"/>
        <v>0</v>
      </c>
      <c r="AP3" s="43"/>
      <c r="AQ3" s="37"/>
    </row>
    <row r="4" spans="1:50" ht="30" customHeight="1" x14ac:dyDescent="0.25">
      <c r="A4" s="82"/>
      <c r="B4" s="89"/>
      <c r="C4" s="90"/>
      <c r="D4" s="90"/>
      <c r="E4" s="90"/>
      <c r="F4" s="90"/>
      <c r="G4" s="90"/>
      <c r="H4" s="91"/>
      <c r="I4" s="102">
        <f>(I3+M3)/MAX((K3+O3),1)</f>
        <v>0</v>
      </c>
      <c r="J4" s="103"/>
      <c r="K4" s="103"/>
      <c r="L4" s="103"/>
      <c r="M4" s="103"/>
      <c r="N4" s="103"/>
      <c r="O4" s="104"/>
      <c r="P4" s="102">
        <f>(P3+T3)/MAX((R3+V3),1)</f>
        <v>0</v>
      </c>
      <c r="Q4" s="103"/>
      <c r="R4" s="103"/>
      <c r="S4" s="103"/>
      <c r="T4" s="103"/>
      <c r="U4" s="103"/>
      <c r="V4" s="104"/>
      <c r="W4" s="102">
        <f>(W3+AA3)/MAX((Y3+AC3),1)</f>
        <v>0</v>
      </c>
      <c r="X4" s="103"/>
      <c r="Y4" s="103"/>
      <c r="Z4" s="103"/>
      <c r="AA4" s="103"/>
      <c r="AB4" s="103"/>
      <c r="AC4" s="104"/>
      <c r="AD4" s="96">
        <f>AD3/MAX(AF3,1)</f>
        <v>0</v>
      </c>
      <c r="AE4" s="97"/>
      <c r="AF4" s="98"/>
      <c r="AG4" s="101"/>
      <c r="AI4" s="31">
        <f>IF(AD2=AD5,K3+O3,0)</f>
        <v>0</v>
      </c>
      <c r="AJ4" s="32">
        <f>IF(AD2=AD8,R3+V3,0)</f>
        <v>0</v>
      </c>
      <c r="AK4" s="33">
        <f>IF(AD2=AD11,Y3+AC3,0)</f>
        <v>0</v>
      </c>
      <c r="AL4" s="34"/>
      <c r="AM4" s="34"/>
      <c r="AN4" s="29"/>
      <c r="AO4" s="35">
        <f t="shared" si="0"/>
        <v>0</v>
      </c>
      <c r="AP4" s="43"/>
      <c r="AQ4" s="37"/>
    </row>
    <row r="5" spans="1:50" ht="30" customHeight="1" x14ac:dyDescent="0.25">
      <c r="A5" s="80" t="str">
        <f>I1</f>
        <v>Dynamo Tubbergen</v>
      </c>
      <c r="B5" s="105">
        <f>M2</f>
        <v>0</v>
      </c>
      <c r="C5" s="106"/>
      <c r="D5" s="106"/>
      <c r="E5" s="30" t="s">
        <v>33</v>
      </c>
      <c r="F5" s="107">
        <f>I2</f>
        <v>0</v>
      </c>
      <c r="G5" s="107"/>
      <c r="H5" s="108"/>
      <c r="I5" s="83"/>
      <c r="J5" s="84"/>
      <c r="K5" s="84"/>
      <c r="L5" s="84"/>
      <c r="M5" s="84"/>
      <c r="N5" s="84"/>
      <c r="O5" s="85"/>
      <c r="P5" s="92">
        <f>Programma!T23</f>
        <v>0</v>
      </c>
      <c r="Q5" s="93"/>
      <c r="R5" s="93"/>
      <c r="S5" s="30" t="s">
        <v>33</v>
      </c>
      <c r="T5" s="94">
        <f>Programma!V23</f>
        <v>0</v>
      </c>
      <c r="U5" s="94"/>
      <c r="V5" s="95"/>
      <c r="W5" s="92">
        <f>Programma!V15</f>
        <v>0</v>
      </c>
      <c r="X5" s="93"/>
      <c r="Y5" s="93"/>
      <c r="Z5" s="30" t="s">
        <v>33</v>
      </c>
      <c r="AA5" s="94">
        <f>Programma!T15</f>
        <v>0</v>
      </c>
      <c r="AB5" s="94"/>
      <c r="AC5" s="95"/>
      <c r="AD5" s="96">
        <f>B5+P5+W5</f>
        <v>0</v>
      </c>
      <c r="AE5" s="97"/>
      <c r="AF5" s="98"/>
      <c r="AG5" s="99">
        <f>AQ5</f>
        <v>1</v>
      </c>
      <c r="AH5" s="27" t="str">
        <f>A5</f>
        <v>Dynamo Tubbergen</v>
      </c>
      <c r="AI5" s="31">
        <f>IF(AD2=AD5,B5,0)</f>
        <v>0</v>
      </c>
      <c r="AJ5" s="44">
        <f>IF(AD5=AD8,P5,0)</f>
        <v>0</v>
      </c>
      <c r="AK5" s="45">
        <f>IF(AD5=AD11,W5,0)</f>
        <v>0</v>
      </c>
      <c r="AL5" s="34"/>
      <c r="AM5" s="34"/>
      <c r="AN5" s="29"/>
      <c r="AO5" s="35">
        <f t="shared" si="0"/>
        <v>0</v>
      </c>
      <c r="AP5" s="36">
        <f>AD5*10000000+AO5*100000+(AO6/MAX(AO7,1))*1000+AD7</f>
        <v>0</v>
      </c>
      <c r="AQ5" s="37">
        <f>RANK(AP5,AP:AP)</f>
        <v>1</v>
      </c>
    </row>
    <row r="6" spans="1:50" ht="30" customHeight="1" x14ac:dyDescent="0.25">
      <c r="A6" s="81"/>
      <c r="B6" s="46">
        <f>K3</f>
        <v>0</v>
      </c>
      <c r="C6" s="30" t="s">
        <v>33</v>
      </c>
      <c r="D6" s="47">
        <f>I3</f>
        <v>0</v>
      </c>
      <c r="E6" s="48"/>
      <c r="F6" s="46">
        <f>O3</f>
        <v>0</v>
      </c>
      <c r="G6" s="30" t="s">
        <v>33</v>
      </c>
      <c r="H6" s="47">
        <f>M3</f>
        <v>0</v>
      </c>
      <c r="I6" s="86"/>
      <c r="J6" s="87"/>
      <c r="K6" s="87"/>
      <c r="L6" s="87"/>
      <c r="M6" s="87"/>
      <c r="N6" s="87"/>
      <c r="O6" s="88"/>
      <c r="P6" s="38">
        <f>Programma!H23</f>
        <v>0</v>
      </c>
      <c r="Q6" s="30" t="s">
        <v>33</v>
      </c>
      <c r="R6" s="39">
        <f>Programma!J23</f>
        <v>0</v>
      </c>
      <c r="S6" s="40"/>
      <c r="T6" s="38">
        <f>Programma!L23</f>
        <v>0</v>
      </c>
      <c r="U6" s="30" t="s">
        <v>33</v>
      </c>
      <c r="V6" s="39">
        <f>Programma!N23</f>
        <v>0</v>
      </c>
      <c r="W6" s="38">
        <f>Programma!J15</f>
        <v>0</v>
      </c>
      <c r="X6" s="30" t="s">
        <v>33</v>
      </c>
      <c r="Y6" s="49">
        <f>Programma!H15</f>
        <v>0</v>
      </c>
      <c r="Z6" s="40"/>
      <c r="AA6" s="38">
        <f>Programma!N15</f>
        <v>0</v>
      </c>
      <c r="AB6" s="30" t="s">
        <v>33</v>
      </c>
      <c r="AC6" s="39">
        <f>Programma!L15</f>
        <v>0</v>
      </c>
      <c r="AD6" s="41">
        <f>B6+F6+P6+T6+W6+AA6</f>
        <v>0</v>
      </c>
      <c r="AE6" s="30" t="s">
        <v>33</v>
      </c>
      <c r="AF6" s="42">
        <f>D6+H6+R6+V6+Y6+AC6</f>
        <v>0</v>
      </c>
      <c r="AG6" s="100"/>
      <c r="AI6" s="31">
        <f>IF(AD2=AD5,B6+F6,0)</f>
        <v>0</v>
      </c>
      <c r="AJ6" s="44">
        <f>IF(AD5=AD8,P6+T6,0)</f>
        <v>0</v>
      </c>
      <c r="AK6" s="45">
        <f>IF(AD5=AD11,W6+AA6,0)</f>
        <v>0</v>
      </c>
      <c r="AL6" s="34"/>
      <c r="AM6" s="34"/>
      <c r="AN6" s="29"/>
      <c r="AO6" s="35">
        <f t="shared" si="0"/>
        <v>0</v>
      </c>
      <c r="AP6" s="43"/>
      <c r="AQ6" s="37"/>
    </row>
    <row r="7" spans="1:50" ht="30" customHeight="1" x14ac:dyDescent="0.25">
      <c r="A7" s="82"/>
      <c r="B7" s="102">
        <f>(B6+F6)/MAX((D6+H6),1)</f>
        <v>0</v>
      </c>
      <c r="C7" s="103"/>
      <c r="D7" s="103"/>
      <c r="E7" s="103"/>
      <c r="F7" s="103"/>
      <c r="G7" s="103"/>
      <c r="H7" s="104"/>
      <c r="I7" s="89"/>
      <c r="J7" s="90"/>
      <c r="K7" s="90"/>
      <c r="L7" s="90"/>
      <c r="M7" s="90"/>
      <c r="N7" s="90"/>
      <c r="O7" s="91"/>
      <c r="P7" s="102">
        <f>(P6+T6)/MAX((R6+V6),1)</f>
        <v>0</v>
      </c>
      <c r="Q7" s="103"/>
      <c r="R7" s="103"/>
      <c r="S7" s="103"/>
      <c r="T7" s="103"/>
      <c r="U7" s="103"/>
      <c r="V7" s="104"/>
      <c r="W7" s="102">
        <f>(W6+AA6)/MAX((Y6+AC6),1)</f>
        <v>0</v>
      </c>
      <c r="X7" s="103"/>
      <c r="Y7" s="103"/>
      <c r="Z7" s="103"/>
      <c r="AA7" s="103"/>
      <c r="AB7" s="103"/>
      <c r="AC7" s="104"/>
      <c r="AD7" s="96">
        <f>AD6/MAX(AF6,1)</f>
        <v>0</v>
      </c>
      <c r="AE7" s="97"/>
      <c r="AF7" s="98"/>
      <c r="AG7" s="101"/>
      <c r="AI7" s="31">
        <f>IF(AD2=AD5,D6+H6,0)</f>
        <v>0</v>
      </c>
      <c r="AJ7" s="44">
        <f>IF(AD5=AD8,R6+V6,0)</f>
        <v>0</v>
      </c>
      <c r="AK7" s="45">
        <f>IF(AD5=AD11,Y6+AC6,0)</f>
        <v>0</v>
      </c>
      <c r="AL7" s="34"/>
      <c r="AM7" s="34"/>
      <c r="AN7" s="29"/>
      <c r="AO7" s="35">
        <f t="shared" si="0"/>
        <v>0</v>
      </c>
      <c r="AP7" s="43"/>
      <c r="AQ7" s="37"/>
    </row>
    <row r="8" spans="1:50" ht="30" customHeight="1" x14ac:dyDescent="0.25">
      <c r="A8" s="80" t="str">
        <f>P1</f>
        <v>Longa '59</v>
      </c>
      <c r="B8" s="92">
        <f>T2</f>
        <v>0</v>
      </c>
      <c r="C8" s="93"/>
      <c r="D8" s="93"/>
      <c r="E8" s="30" t="s">
        <v>33</v>
      </c>
      <c r="F8" s="94">
        <f>P2</f>
        <v>0</v>
      </c>
      <c r="G8" s="94"/>
      <c r="H8" s="95"/>
      <c r="I8" s="105">
        <f>T5</f>
        <v>0</v>
      </c>
      <c r="J8" s="106"/>
      <c r="K8" s="106"/>
      <c r="L8" s="30" t="s">
        <v>33</v>
      </c>
      <c r="M8" s="107">
        <f>P5</f>
        <v>0</v>
      </c>
      <c r="N8" s="107"/>
      <c r="O8" s="108"/>
      <c r="P8" s="83"/>
      <c r="Q8" s="84"/>
      <c r="R8" s="84"/>
      <c r="S8" s="84"/>
      <c r="T8" s="84"/>
      <c r="U8" s="84"/>
      <c r="V8" s="85"/>
      <c r="W8" s="92">
        <f>Programma!T7</f>
        <v>0</v>
      </c>
      <c r="X8" s="93"/>
      <c r="Y8" s="93"/>
      <c r="Z8" s="30" t="s">
        <v>33</v>
      </c>
      <c r="AA8" s="94">
        <f>Programma!V7</f>
        <v>0</v>
      </c>
      <c r="AB8" s="94"/>
      <c r="AC8" s="95"/>
      <c r="AD8" s="96">
        <f>B8+I8+W8</f>
        <v>0</v>
      </c>
      <c r="AE8" s="97"/>
      <c r="AF8" s="98"/>
      <c r="AG8" s="99">
        <f>AQ8</f>
        <v>1</v>
      </c>
      <c r="AH8" s="27" t="str">
        <f>A8</f>
        <v>Longa '59</v>
      </c>
      <c r="AI8" s="50">
        <f>IF(AD2=AD8,B8,0)</f>
        <v>0</v>
      </c>
      <c r="AJ8" s="44">
        <f>IF(AD5=AD8,I8,0)</f>
        <v>0</v>
      </c>
      <c r="AK8" s="51">
        <f>IF(AD8=AD11,W8,0)</f>
        <v>0</v>
      </c>
      <c r="AL8" s="34"/>
      <c r="AM8" s="34"/>
      <c r="AN8" s="29"/>
      <c r="AO8" s="35">
        <f t="shared" si="0"/>
        <v>0</v>
      </c>
      <c r="AP8" s="36">
        <f>AD8*10000000+AO8*100000+(AO9/MAX(AO10,1))*1000+AD10</f>
        <v>0</v>
      </c>
      <c r="AQ8" s="37">
        <f>RANK(AP8,AP:AP)</f>
        <v>1</v>
      </c>
    </row>
    <row r="9" spans="1:50" ht="30" customHeight="1" x14ac:dyDescent="0.25">
      <c r="A9" s="81"/>
      <c r="B9" s="38">
        <f>R3</f>
        <v>0</v>
      </c>
      <c r="C9" s="30" t="s">
        <v>33</v>
      </c>
      <c r="D9" s="39">
        <f>P3</f>
        <v>0</v>
      </c>
      <c r="E9" s="40"/>
      <c r="F9" s="38">
        <f>V3</f>
        <v>0</v>
      </c>
      <c r="G9" s="30" t="s">
        <v>33</v>
      </c>
      <c r="H9" s="39">
        <f>T3</f>
        <v>0</v>
      </c>
      <c r="I9" s="46">
        <f>R6</f>
        <v>0</v>
      </c>
      <c r="J9" s="30" t="s">
        <v>33</v>
      </c>
      <c r="K9" s="47">
        <f>P6</f>
        <v>0</v>
      </c>
      <c r="L9" s="48"/>
      <c r="M9" s="46">
        <f>V6</f>
        <v>0</v>
      </c>
      <c r="N9" s="30" t="s">
        <v>33</v>
      </c>
      <c r="O9" s="47">
        <f>T6</f>
        <v>0</v>
      </c>
      <c r="P9" s="86"/>
      <c r="Q9" s="87"/>
      <c r="R9" s="87"/>
      <c r="S9" s="87"/>
      <c r="T9" s="87"/>
      <c r="U9" s="87"/>
      <c r="V9" s="88"/>
      <c r="W9" s="38">
        <f>Programma!H7</f>
        <v>0</v>
      </c>
      <c r="X9" s="30" t="s">
        <v>33</v>
      </c>
      <c r="Y9" s="39">
        <f>Programma!J7</f>
        <v>0</v>
      </c>
      <c r="Z9" s="40"/>
      <c r="AA9" s="38">
        <f>Programma!L7</f>
        <v>0</v>
      </c>
      <c r="AB9" s="30" t="s">
        <v>33</v>
      </c>
      <c r="AC9" s="39">
        <f>Programma!N7</f>
        <v>0</v>
      </c>
      <c r="AD9" s="41">
        <f>B9+F9+I9+M9+W9+AA9</f>
        <v>0</v>
      </c>
      <c r="AE9" s="30" t="s">
        <v>33</v>
      </c>
      <c r="AF9" s="42">
        <f>D9+H9+K9+O9+Y9+AC9</f>
        <v>0</v>
      </c>
      <c r="AG9" s="100"/>
      <c r="AI9" s="32">
        <f>IF(AD2=AD8,B9+F9,0)</f>
        <v>0</v>
      </c>
      <c r="AJ9" s="44">
        <f>IF(AD5=AD8,I9+M9,0)</f>
        <v>0</v>
      </c>
      <c r="AK9" s="51">
        <f>IF(AD8=AD11,W9+AA9,0)</f>
        <v>0</v>
      </c>
      <c r="AL9" s="34"/>
      <c r="AM9" s="34"/>
      <c r="AN9" s="29"/>
      <c r="AO9" s="35">
        <f t="shared" si="0"/>
        <v>0</v>
      </c>
      <c r="AP9" s="43"/>
      <c r="AQ9" s="37"/>
    </row>
    <row r="10" spans="1:50" ht="30" customHeight="1" x14ac:dyDescent="0.25">
      <c r="A10" s="82"/>
      <c r="B10" s="102">
        <f>(B9+F9)/MAX((D9+H9),1)</f>
        <v>0</v>
      </c>
      <c r="C10" s="103"/>
      <c r="D10" s="103"/>
      <c r="E10" s="103"/>
      <c r="F10" s="103"/>
      <c r="G10" s="103"/>
      <c r="H10" s="104"/>
      <c r="I10" s="102">
        <f>(I9+M9)/MAX((K9+O9),1)</f>
        <v>0</v>
      </c>
      <c r="J10" s="103"/>
      <c r="K10" s="103"/>
      <c r="L10" s="103"/>
      <c r="M10" s="103"/>
      <c r="N10" s="103"/>
      <c r="O10" s="104"/>
      <c r="P10" s="89"/>
      <c r="Q10" s="90"/>
      <c r="R10" s="90"/>
      <c r="S10" s="90"/>
      <c r="T10" s="90"/>
      <c r="U10" s="90"/>
      <c r="V10" s="91"/>
      <c r="W10" s="102">
        <f>(W9+AA9)/MAX((Y9+AC9),1)</f>
        <v>0</v>
      </c>
      <c r="X10" s="103"/>
      <c r="Y10" s="103"/>
      <c r="Z10" s="103"/>
      <c r="AA10" s="103"/>
      <c r="AB10" s="103"/>
      <c r="AC10" s="104"/>
      <c r="AD10" s="96">
        <f>AD9/MAX(AF9,1)</f>
        <v>0</v>
      </c>
      <c r="AE10" s="97"/>
      <c r="AF10" s="98"/>
      <c r="AG10" s="101"/>
      <c r="AI10" s="32">
        <f>IF(AD2=AD8,D9+H9,0)</f>
        <v>0</v>
      </c>
      <c r="AJ10" s="44">
        <f>IF(AD5=AD8,K9+O9,0)</f>
        <v>0</v>
      </c>
      <c r="AK10" s="51">
        <f>IF(AD8=AD11,Y9+AC9,0)</f>
        <v>0</v>
      </c>
      <c r="AL10" s="34"/>
      <c r="AM10" s="34"/>
      <c r="AN10" s="29"/>
      <c r="AO10" s="35">
        <f t="shared" si="0"/>
        <v>0</v>
      </c>
      <c r="AP10" s="43"/>
      <c r="AQ10" s="37"/>
    </row>
    <row r="11" spans="1:50" ht="30" customHeight="1" x14ac:dyDescent="0.25">
      <c r="A11" s="80" t="str">
        <f>W1</f>
        <v>Impala</v>
      </c>
      <c r="B11" s="105">
        <f>AA2</f>
        <v>0</v>
      </c>
      <c r="C11" s="106"/>
      <c r="D11" s="106"/>
      <c r="E11" s="30" t="s">
        <v>33</v>
      </c>
      <c r="F11" s="107">
        <f>W2</f>
        <v>0</v>
      </c>
      <c r="G11" s="107"/>
      <c r="H11" s="108"/>
      <c r="I11" s="92">
        <f>AA5</f>
        <v>0</v>
      </c>
      <c r="J11" s="93"/>
      <c r="K11" s="93"/>
      <c r="L11" s="30" t="s">
        <v>33</v>
      </c>
      <c r="M11" s="94">
        <f>W5</f>
        <v>0</v>
      </c>
      <c r="N11" s="94"/>
      <c r="O11" s="95"/>
      <c r="P11" s="105">
        <f>AA8</f>
        <v>0</v>
      </c>
      <c r="Q11" s="106"/>
      <c r="R11" s="106"/>
      <c r="S11" s="30" t="s">
        <v>33</v>
      </c>
      <c r="T11" s="107">
        <f>W8</f>
        <v>0</v>
      </c>
      <c r="U11" s="107"/>
      <c r="V11" s="108"/>
      <c r="W11" s="83"/>
      <c r="X11" s="84"/>
      <c r="Y11" s="84"/>
      <c r="Z11" s="84"/>
      <c r="AA11" s="84"/>
      <c r="AB11" s="84"/>
      <c r="AC11" s="85"/>
      <c r="AD11" s="96">
        <f>B11+I11+P11</f>
        <v>0</v>
      </c>
      <c r="AE11" s="97"/>
      <c r="AF11" s="98"/>
      <c r="AG11" s="99">
        <f>AQ11</f>
        <v>1</v>
      </c>
      <c r="AH11" s="27" t="str">
        <f>A11</f>
        <v>Impala</v>
      </c>
      <c r="AI11" s="52">
        <f>IF(AD2=AD11,B11,0)</f>
        <v>0</v>
      </c>
      <c r="AJ11" s="45">
        <f>IF(AD5=AD11,I11,0)</f>
        <v>0</v>
      </c>
      <c r="AK11" s="51">
        <f>IF(AD8=AD11,P11,0)</f>
        <v>0</v>
      </c>
      <c r="AL11" s="34"/>
      <c r="AM11" s="34"/>
      <c r="AN11" s="29"/>
      <c r="AO11" s="35">
        <f t="shared" si="0"/>
        <v>0</v>
      </c>
      <c r="AP11" s="36">
        <f>AD11*10000000+AO11*100000+(AO12/MAX(AO13,1))*1000+AD13</f>
        <v>0</v>
      </c>
      <c r="AQ11" s="37">
        <f>RANK(AP11,AP:AP)</f>
        <v>1</v>
      </c>
    </row>
    <row r="12" spans="1:50" ht="30" customHeight="1" x14ac:dyDescent="0.25">
      <c r="A12" s="81"/>
      <c r="B12" s="46">
        <f>Y3</f>
        <v>0</v>
      </c>
      <c r="C12" s="30" t="s">
        <v>33</v>
      </c>
      <c r="D12" s="47">
        <f>W3</f>
        <v>0</v>
      </c>
      <c r="E12" s="48"/>
      <c r="F12" s="46">
        <f>AC3</f>
        <v>0</v>
      </c>
      <c r="G12" s="30" t="s">
        <v>33</v>
      </c>
      <c r="H12" s="47">
        <f>AA3</f>
        <v>0</v>
      </c>
      <c r="I12" s="38">
        <f>Y6</f>
        <v>0</v>
      </c>
      <c r="J12" s="30" t="s">
        <v>33</v>
      </c>
      <c r="K12" s="39">
        <f>W6</f>
        <v>0</v>
      </c>
      <c r="L12" s="40"/>
      <c r="M12" s="38">
        <f>AC6</f>
        <v>0</v>
      </c>
      <c r="N12" s="30" t="s">
        <v>33</v>
      </c>
      <c r="O12" s="39">
        <f>AA6</f>
        <v>0</v>
      </c>
      <c r="P12" s="46">
        <f>Y9</f>
        <v>0</v>
      </c>
      <c r="Q12" s="30" t="s">
        <v>33</v>
      </c>
      <c r="R12" s="47">
        <f>W9</f>
        <v>0</v>
      </c>
      <c r="S12" s="48"/>
      <c r="T12" s="46">
        <f>AC9</f>
        <v>0</v>
      </c>
      <c r="U12" s="30" t="s">
        <v>33</v>
      </c>
      <c r="V12" s="47">
        <f>AA9</f>
        <v>0</v>
      </c>
      <c r="W12" s="86"/>
      <c r="X12" s="87"/>
      <c r="Y12" s="87"/>
      <c r="Z12" s="87"/>
      <c r="AA12" s="87"/>
      <c r="AB12" s="87"/>
      <c r="AC12" s="88"/>
      <c r="AD12" s="41">
        <f>B12+F12+I12+M12+P12+T12</f>
        <v>0</v>
      </c>
      <c r="AE12" s="30" t="s">
        <v>33</v>
      </c>
      <c r="AF12" s="42">
        <f>D12+H12+K12+O12+R12+V12</f>
        <v>0</v>
      </c>
      <c r="AG12" s="100"/>
      <c r="AI12" s="33">
        <f>IF(AD2=AD11,B12+F12,0)</f>
        <v>0</v>
      </c>
      <c r="AJ12" s="45">
        <f>IF(AD5=AD11,I12+M12,0)</f>
        <v>0</v>
      </c>
      <c r="AK12" s="51">
        <f>IF(AD8=AD11,P12+T12,0)</f>
        <v>0</v>
      </c>
      <c r="AL12" s="34"/>
      <c r="AM12" s="34"/>
      <c r="AN12" s="29"/>
      <c r="AO12" s="35">
        <f t="shared" si="0"/>
        <v>0</v>
      </c>
      <c r="AP12" s="43"/>
      <c r="AQ12" s="37"/>
    </row>
    <row r="13" spans="1:50" ht="30" customHeight="1" thickBot="1" x14ac:dyDescent="0.3">
      <c r="A13" s="109"/>
      <c r="B13" s="111">
        <f>(B12+F12)/MAX((D12+H12),1)</f>
        <v>0</v>
      </c>
      <c r="C13" s="112"/>
      <c r="D13" s="112"/>
      <c r="E13" s="112"/>
      <c r="F13" s="112"/>
      <c r="G13" s="112"/>
      <c r="H13" s="113"/>
      <c r="I13" s="111">
        <f>(I12+M12)/MAX((K12+O12),1)</f>
        <v>0</v>
      </c>
      <c r="J13" s="112"/>
      <c r="K13" s="112"/>
      <c r="L13" s="112"/>
      <c r="M13" s="112"/>
      <c r="N13" s="112"/>
      <c r="O13" s="113"/>
      <c r="P13" s="111">
        <f>(P12+T12)/MAX((R12+V12),1)</f>
        <v>0</v>
      </c>
      <c r="Q13" s="112"/>
      <c r="R13" s="112"/>
      <c r="S13" s="112"/>
      <c r="T13" s="112"/>
      <c r="U13" s="112"/>
      <c r="V13" s="113"/>
      <c r="W13" s="89"/>
      <c r="X13" s="90"/>
      <c r="Y13" s="90"/>
      <c r="Z13" s="90"/>
      <c r="AA13" s="90"/>
      <c r="AB13" s="90"/>
      <c r="AC13" s="91"/>
      <c r="AD13" s="114">
        <f>AD12/MAX(AF12,1)</f>
        <v>0</v>
      </c>
      <c r="AE13" s="115"/>
      <c r="AF13" s="116"/>
      <c r="AG13" s="110"/>
      <c r="AI13" s="33">
        <f>IF(AD2=AD11,D12+H12,0)</f>
        <v>0</v>
      </c>
      <c r="AJ13" s="45">
        <f>IF(AD5=AD11,K12+O12,0)</f>
        <v>0</v>
      </c>
      <c r="AK13" s="51">
        <f>IF(AD8=AD11,R12+V12,0)</f>
        <v>0</v>
      </c>
      <c r="AL13" s="34"/>
      <c r="AM13" s="34"/>
      <c r="AN13" s="29"/>
      <c r="AO13" s="35">
        <f t="shared" si="0"/>
        <v>0</v>
      </c>
      <c r="AP13" s="29"/>
      <c r="AQ13" s="37"/>
    </row>
  </sheetData>
  <sheetProtection sheet="1" objects="1" scenarios="1"/>
  <mergeCells count="62">
    <mergeCell ref="T11:V11"/>
    <mergeCell ref="W11:AC13"/>
    <mergeCell ref="AD11:AF11"/>
    <mergeCell ref="AG11:AG13"/>
    <mergeCell ref="B13:H13"/>
    <mergeCell ref="I13:O13"/>
    <mergeCell ref="P13:V13"/>
    <mergeCell ref="AD13:AF13"/>
    <mergeCell ref="P11:R11"/>
    <mergeCell ref="A11:A13"/>
    <mergeCell ref="B11:D11"/>
    <mergeCell ref="F11:H11"/>
    <mergeCell ref="I11:K11"/>
    <mergeCell ref="M11:O11"/>
    <mergeCell ref="W8:Y8"/>
    <mergeCell ref="AA8:AC8"/>
    <mergeCell ref="AD8:AF8"/>
    <mergeCell ref="AG8:AG10"/>
    <mergeCell ref="B10:H10"/>
    <mergeCell ref="I10:O10"/>
    <mergeCell ref="W10:AC10"/>
    <mergeCell ref="AD10:AF10"/>
    <mergeCell ref="P8:V10"/>
    <mergeCell ref="A8:A10"/>
    <mergeCell ref="B8:D8"/>
    <mergeCell ref="F8:H8"/>
    <mergeCell ref="I8:K8"/>
    <mergeCell ref="M8:O8"/>
    <mergeCell ref="W5:Y5"/>
    <mergeCell ref="AA5:AC5"/>
    <mergeCell ref="AD5:AF5"/>
    <mergeCell ref="AG5:AG7"/>
    <mergeCell ref="B7:H7"/>
    <mergeCell ref="P7:V7"/>
    <mergeCell ref="W7:AC7"/>
    <mergeCell ref="AD7:AF7"/>
    <mergeCell ref="T5:V5"/>
    <mergeCell ref="A5:A7"/>
    <mergeCell ref="B5:D5"/>
    <mergeCell ref="F5:H5"/>
    <mergeCell ref="I5:O7"/>
    <mergeCell ref="P5:R5"/>
    <mergeCell ref="W2:Y2"/>
    <mergeCell ref="AA2:AC2"/>
    <mergeCell ref="AD2:AF2"/>
    <mergeCell ref="AG2:AG4"/>
    <mergeCell ref="I4:O4"/>
    <mergeCell ref="P4:V4"/>
    <mergeCell ref="W4:AC4"/>
    <mergeCell ref="AD4:AF4"/>
    <mergeCell ref="T2:V2"/>
    <mergeCell ref="A2:A4"/>
    <mergeCell ref="B2:H4"/>
    <mergeCell ref="I2:K2"/>
    <mergeCell ref="M2:O2"/>
    <mergeCell ref="P2:R2"/>
    <mergeCell ref="AI1:AM1"/>
    <mergeCell ref="B1:H1"/>
    <mergeCell ref="I1:O1"/>
    <mergeCell ref="P1:V1"/>
    <mergeCell ref="W1:AC1"/>
    <mergeCell ref="AD1:AF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A95D85B7E8A42BAF5DB100949F665" ma:contentTypeVersion="7" ma:contentTypeDescription="Een nieuw document maken." ma:contentTypeScope="" ma:versionID="06310a3172c4fafc446892901cef74ff">
  <xsd:schema xmlns:xsd="http://www.w3.org/2001/XMLSchema" xmlns:xs="http://www.w3.org/2001/XMLSchema" xmlns:p="http://schemas.microsoft.com/office/2006/metadata/properties" xmlns:ns2="27500cea-2296-4d4d-a487-046039e5d9d8" xmlns:ns3="d60440d2-ee08-4d54-951b-a3e0fca4cdfc" targetNamespace="http://schemas.microsoft.com/office/2006/metadata/properties" ma:root="true" ma:fieldsID="87aa93cd325e1b4b6215ed6b78fdf5eb" ns2:_="" ns3:_="">
    <xsd:import namespace="27500cea-2296-4d4d-a487-046039e5d9d8"/>
    <xsd:import namespace="d60440d2-ee08-4d54-951b-a3e0fca4c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00cea-2296-4d4d-a487-046039e5d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440d2-ee08-4d54-951b-a3e0fca4c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2D5073-72CF-442F-83DF-7DAE060DF7A9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60440d2-ee08-4d54-951b-a3e0fca4cdfc"/>
    <ds:schemaRef ds:uri="27500cea-2296-4d4d-a487-046039e5d9d8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40D74F-FAF0-42BE-BF45-3B03247CB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37F4E-3FFB-4DF5-9E0B-F507059DC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500cea-2296-4d4d-a487-046039e5d9d8"/>
    <ds:schemaRef ds:uri="d60440d2-ee08-4d54-951b-a3e0fca4c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Poules</vt:lpstr>
      <vt:lpstr>Programma</vt:lpstr>
      <vt:lpstr>J601</vt:lpstr>
      <vt:lpstr>J602</vt:lpstr>
      <vt:lpstr>MC03</vt:lpstr>
      <vt:lpstr>MC04</vt:lpstr>
      <vt:lpstr>Poules!Afdruktitels</vt:lpstr>
      <vt:lpstr>Programma!Afdruktitels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Weenk</dc:creator>
  <cp:lastModifiedBy>Angelique Smeeman</cp:lastModifiedBy>
  <cp:lastPrinted>2018-04-30T06:55:20Z</cp:lastPrinted>
  <dcterms:created xsi:type="dcterms:W3CDTF">1999-09-22T08:49:32Z</dcterms:created>
  <dcterms:modified xsi:type="dcterms:W3CDTF">2019-01-30T09:56:34Z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0x0101009A3A95D85B7E8A42BAF5DB100949F665</vt:lpwstr>
  </property>
</Properties>
</file>